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mand\Desktop\"/>
    </mc:Choice>
  </mc:AlternateContent>
  <xr:revisionPtr revIDLastSave="0" documentId="13_ncr:1_{60B41E89-DBD3-473A-A728-E792DD1768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se Preenchimento" sheetId="1" r:id="rId1"/>
    <sheet name="Base BI" sheetId="2" state="hidden" r:id="rId2"/>
    <sheet name="GRÁFICOS" sheetId="3" r:id="rId3"/>
  </sheet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K67" i="1"/>
  <c r="K62" i="1"/>
  <c r="H95" i="1"/>
  <c r="H96" i="1"/>
  <c r="P2" i="2" l="1"/>
  <c r="P1" i="2"/>
  <c r="D41" i="2"/>
  <c r="C41" i="2"/>
  <c r="C40" i="2"/>
  <c r="C39" i="2"/>
  <c r="C38" i="2"/>
  <c r="C33" i="2"/>
  <c r="C34" i="2"/>
  <c r="C35" i="2"/>
  <c r="C36" i="2"/>
  <c r="C37" i="2"/>
  <c r="C32" i="2"/>
  <c r="C29" i="2"/>
  <c r="C30" i="2"/>
  <c r="C31" i="2"/>
  <c r="C28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13" i="2"/>
  <c r="C3" i="2"/>
  <c r="C4" i="2"/>
  <c r="C5" i="2"/>
  <c r="C6" i="2"/>
  <c r="C7" i="2"/>
  <c r="C8" i="2"/>
  <c r="C9" i="2"/>
  <c r="C10" i="2"/>
  <c r="C11" i="2"/>
  <c r="C12" i="2"/>
  <c r="C2" i="2"/>
  <c r="I3" i="2"/>
  <c r="I2" i="2"/>
  <c r="C17" i="2"/>
  <c r="B104" i="1" l="1"/>
  <c r="H104" i="1" s="1"/>
  <c r="B103" i="1"/>
  <c r="H103" i="1" s="1"/>
  <c r="B102" i="1"/>
  <c r="H102" i="1" s="1"/>
  <c r="N4" i="2" s="1"/>
  <c r="B101" i="1"/>
  <c r="B100" i="1"/>
  <c r="K3" i="2"/>
  <c r="K2" i="2"/>
  <c r="XFD26" i="1"/>
  <c r="XFD25" i="1"/>
  <c r="XFD24" i="1"/>
  <c r="XFD23" i="1"/>
  <c r="XFD22" i="1"/>
  <c r="K85" i="1" l="1"/>
  <c r="E41" i="2" s="1"/>
  <c r="K84" i="1"/>
  <c r="K66" i="1"/>
  <c r="K92" i="1"/>
  <c r="K91" i="1"/>
  <c r="K90" i="1"/>
  <c r="K86" i="1"/>
  <c r="K81" i="1"/>
  <c r="K57" i="1"/>
  <c r="E27" i="2" s="1"/>
  <c r="E30" i="2"/>
  <c r="K56" i="1"/>
  <c r="E24" i="2" s="1"/>
  <c r="K55" i="1"/>
  <c r="E23" i="2" s="1"/>
  <c r="K41" i="1"/>
  <c r="K31" i="1"/>
  <c r="K34" i="1"/>
  <c r="E5" i="2" s="1"/>
  <c r="K38" i="1"/>
  <c r="E9" i="2" s="1"/>
  <c r="K42" i="1"/>
  <c r="E12" i="2" s="1"/>
  <c r="K52" i="1"/>
  <c r="E20" i="2" s="1"/>
  <c r="K60" i="1"/>
  <c r="E28" i="2" s="1"/>
  <c r="K33" i="1"/>
  <c r="E4" i="2" s="1"/>
  <c r="K74" i="1"/>
  <c r="E35" i="2" s="1"/>
  <c r="K45" i="1"/>
  <c r="K53" i="1"/>
  <c r="E21" i="2" s="1"/>
  <c r="K61" i="1"/>
  <c r="E29" i="2" s="1"/>
  <c r="K75" i="1"/>
  <c r="E36" i="2" s="1"/>
  <c r="K87" i="1"/>
  <c r="K35" i="1"/>
  <c r="E6" i="2" s="1"/>
  <c r="K46" i="1"/>
  <c r="K54" i="1"/>
  <c r="E22" i="2" s="1"/>
  <c r="K76" i="1"/>
  <c r="E37" i="2" s="1"/>
  <c r="K36" i="1"/>
  <c r="E7" i="2" s="1"/>
  <c r="K47" i="1"/>
  <c r="E15" i="2" s="1"/>
  <c r="K63" i="1"/>
  <c r="E31" i="2" s="1"/>
  <c r="K79" i="1"/>
  <c r="E38" i="2" s="1"/>
  <c r="K37" i="1"/>
  <c r="E8" i="2" s="1"/>
  <c r="K48" i="1"/>
  <c r="E16" i="2" s="1"/>
  <c r="K64" i="1"/>
  <c r="K80" i="1"/>
  <c r="E39" i="2" s="1"/>
  <c r="K49" i="1"/>
  <c r="E17" i="2" s="1"/>
  <c r="E25" i="2"/>
  <c r="K65" i="1"/>
  <c r="K71" i="1"/>
  <c r="E32" i="2" s="1"/>
  <c r="K39" i="1"/>
  <c r="E10" i="2" s="1"/>
  <c r="K50" i="1"/>
  <c r="E18" i="2" s="1"/>
  <c r="E26" i="2"/>
  <c r="K72" i="1"/>
  <c r="E33" i="2" s="1"/>
  <c r="E40" i="2"/>
  <c r="K32" i="1"/>
  <c r="E3" i="2" s="1"/>
  <c r="K40" i="1"/>
  <c r="E11" i="2" s="1"/>
  <c r="K51" i="1"/>
  <c r="E19" i="2" s="1"/>
  <c r="K73" i="1"/>
  <c r="E34" i="2" s="1"/>
  <c r="F95" i="1" l="1"/>
  <c r="J2" i="2" s="1"/>
  <c r="F96" i="1"/>
  <c r="J3" i="2" s="1"/>
  <c r="E14" i="2"/>
  <c r="H101" i="1"/>
  <c r="N3" i="2" s="1"/>
  <c r="H100" i="1"/>
  <c r="N2" i="2" s="1"/>
  <c r="Q2" i="2" l="1"/>
  <c r="M4" i="2"/>
  <c r="M1" i="2"/>
  <c r="D29" i="2"/>
  <c r="F29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7" i="2"/>
  <c r="F37" i="2"/>
  <c r="D38" i="2"/>
  <c r="F38" i="2"/>
  <c r="D39" i="2"/>
  <c r="F39" i="2"/>
  <c r="D40" i="2"/>
  <c r="F40" i="2"/>
  <c r="F41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  <c r="D24" i="2"/>
  <c r="F24" i="2"/>
  <c r="D25" i="2"/>
  <c r="F25" i="2"/>
  <c r="D26" i="2"/>
  <c r="F26" i="2"/>
  <c r="D27" i="2"/>
  <c r="F27" i="2"/>
  <c r="D3" i="2"/>
  <c r="F3" i="2"/>
  <c r="D4" i="2"/>
  <c r="F4" i="2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28" i="2"/>
  <c r="F28" i="2"/>
  <c r="H2" i="2"/>
  <c r="H3" i="2"/>
  <c r="B41" i="2"/>
  <c r="B31" i="2"/>
  <c r="B32" i="2"/>
  <c r="B33" i="2"/>
  <c r="B34" i="2"/>
  <c r="B35" i="2"/>
  <c r="B36" i="2"/>
  <c r="B37" i="2"/>
  <c r="B38" i="2"/>
  <c r="B39" i="2"/>
  <c r="B40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3" i="2"/>
  <c r="D2" i="2"/>
  <c r="F2" i="2"/>
  <c r="B3" i="2"/>
  <c r="B4" i="2"/>
  <c r="B5" i="2"/>
  <c r="B6" i="2"/>
  <c r="B7" i="2"/>
  <c r="B8" i="2"/>
  <c r="B9" i="2"/>
  <c r="B10" i="2"/>
  <c r="B11" i="2"/>
  <c r="B12" i="2"/>
  <c r="B2" i="2"/>
  <c r="E13" i="2"/>
  <c r="E2" i="2"/>
  <c r="M3" i="2" l="1"/>
  <c r="M2" i="2"/>
</calcChain>
</file>

<file path=xl/sharedStrings.xml><?xml version="1.0" encoding="utf-8"?>
<sst xmlns="http://schemas.openxmlformats.org/spreadsheetml/2006/main" count="289" uniqueCount="97">
  <si>
    <t>Instruções</t>
  </si>
  <si>
    <t>Obs 2: caso os valores de despesas com educação e saúde sejam diferentes, de um filho para o outro, preencha a planilha individualmente, para cada filho.</t>
  </si>
  <si>
    <t>Idade</t>
  </si>
  <si>
    <t>Nome da Criança</t>
  </si>
  <si>
    <t>Quantas pessoas residem no imóvel?</t>
  </si>
  <si>
    <t>DESPESAS COM MORADIA</t>
  </si>
  <si>
    <t>Valor</t>
  </si>
  <si>
    <t>Tipo</t>
  </si>
  <si>
    <t>Cota parte do(s) menor(es)</t>
  </si>
  <si>
    <t>Incluir gasto?</t>
  </si>
  <si>
    <t>IPTU</t>
  </si>
  <si>
    <t>Anual</t>
  </si>
  <si>
    <t>Sim</t>
  </si>
  <si>
    <t>Condomínio</t>
  </si>
  <si>
    <t>Mensal</t>
  </si>
  <si>
    <t>Água</t>
  </si>
  <si>
    <t>Luz (energia elétrica)</t>
  </si>
  <si>
    <t>Internet</t>
  </si>
  <si>
    <t>Gás</t>
  </si>
  <si>
    <t>TV à cabo/ Netflix/ Disney/ Outros</t>
  </si>
  <si>
    <t>DESPESAS COM EDUCAÇÃO</t>
  </si>
  <si>
    <t>Cota parte do menor</t>
  </si>
  <si>
    <t>Mensalidade escolar</t>
  </si>
  <si>
    <t>Rematrícula</t>
  </si>
  <si>
    <t>Material escolar</t>
  </si>
  <si>
    <t>Material didático</t>
  </si>
  <si>
    <t xml:space="preserve">Lanche escolar </t>
  </si>
  <si>
    <t>Transporte escolar</t>
  </si>
  <si>
    <t>DESPESAS DE SAÚDE</t>
  </si>
  <si>
    <t>Plano de saúde</t>
  </si>
  <si>
    <t>Medicamentos</t>
  </si>
  <si>
    <t>DESPESAS COM LAZER</t>
  </si>
  <si>
    <t>Viagem</t>
  </si>
  <si>
    <t>Festa de aniversário</t>
  </si>
  <si>
    <t>Passeios</t>
  </si>
  <si>
    <t>Presentes para amigos</t>
  </si>
  <si>
    <t>Brinquedos</t>
  </si>
  <si>
    <t>Outros (discriminar)</t>
  </si>
  <si>
    <t>DESPESAS COM VESTUÁRIO</t>
  </si>
  <si>
    <t>Roupas</t>
  </si>
  <si>
    <t>Calçados</t>
  </si>
  <si>
    <t>(Possui alguma alergia alimentar?)</t>
  </si>
  <si>
    <t>Não</t>
  </si>
  <si>
    <t>Fórmulas</t>
  </si>
  <si>
    <t>Valor da Renda</t>
  </si>
  <si>
    <t>Cota Parte</t>
  </si>
  <si>
    <t>%</t>
  </si>
  <si>
    <t>Mãe</t>
  </si>
  <si>
    <t>Pai</t>
  </si>
  <si>
    <t>Valor das despesas por filho(s)</t>
  </si>
  <si>
    <t>Nome</t>
  </si>
  <si>
    <t>MORADIA</t>
  </si>
  <si>
    <t>DESPESAS</t>
  </si>
  <si>
    <t>Saúde</t>
  </si>
  <si>
    <t>Lazer</t>
  </si>
  <si>
    <t>Vestuário</t>
  </si>
  <si>
    <t>Alimentação</t>
  </si>
  <si>
    <t>Educação</t>
  </si>
  <si>
    <t>Responsável</t>
  </si>
  <si>
    <t>Esporte</t>
  </si>
  <si>
    <t>Soma de Valor</t>
  </si>
  <si>
    <t>Rótulos de Linha</t>
  </si>
  <si>
    <t>Total Geral</t>
  </si>
  <si>
    <t>Soma de Cota parte do(s) menor(es)</t>
  </si>
  <si>
    <t>Soma de %</t>
  </si>
  <si>
    <t>Número de filhos</t>
  </si>
  <si>
    <t xml:space="preserve">      Dashboard </t>
  </si>
  <si>
    <t>Partes</t>
  </si>
  <si>
    <t>NOME DO PROGÊNITO</t>
  </si>
  <si>
    <t>Viajem Escolar</t>
  </si>
  <si>
    <t>Babá</t>
  </si>
  <si>
    <t xml:space="preserve">Fralda </t>
  </si>
  <si>
    <t>Terapia</t>
  </si>
  <si>
    <t>contato@rafaelgoncalvesadvocacia.com.br</t>
  </si>
  <si>
    <t xml:space="preserve">Mãe, preencha o nome dos seus filhos, a idade, e também, o número de moradores do imóvel. </t>
  </si>
  <si>
    <t>Obs 1: só faça o cálculo em conjunto, se for mais de um filho, caso todos sejam do mesmo pai. Se forem pais diferentes, use uma planilha por filho.</t>
  </si>
  <si>
    <t>Obs 3: Observe se a despesa preenchida é do tipo "mensal" ou "anual", alterando na respectiva coluna. A planilha irá calcular automaticamente pela divisão mês, ou ano.</t>
  </si>
  <si>
    <t>Obs 4: Caso a criança não possua determinado gasto usado como exemplo nas linhas abaixo, coloque o valor 00,00 para preenchimento, e selecione "não" incluir o gasto.</t>
  </si>
  <si>
    <t>Diarista/ empregada doméstica</t>
  </si>
  <si>
    <t>Aluguel ou financiamento da casa</t>
  </si>
  <si>
    <t>Manutenção do imóvel</t>
  </si>
  <si>
    <t>Material de leitura (apoio)</t>
  </si>
  <si>
    <t>Aulas particulares ou reforço</t>
  </si>
  <si>
    <t>Tratamento dentário</t>
  </si>
  <si>
    <t>Fantasias/ uniformes das atividades (discriminar)</t>
  </si>
  <si>
    <t>DESPESAS DE ALIMENTAÇÃO</t>
  </si>
  <si>
    <t>Alimentação especial (discriminar)</t>
  </si>
  <si>
    <t>DESPESAS EXTRAS</t>
  </si>
  <si>
    <t>Arthur</t>
  </si>
  <si>
    <t>3 anos</t>
  </si>
  <si>
    <t>Balé</t>
  </si>
  <si>
    <t>Tratamentos médicos (discriminar)</t>
  </si>
  <si>
    <t>Psicóloga</t>
  </si>
  <si>
    <t>Consulta não coberta</t>
  </si>
  <si>
    <t>Mercado Total</t>
  </si>
  <si>
    <t>Frutas da criança</t>
  </si>
  <si>
    <t>Alergia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</si>
</sst>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20"/>
      <color theme="1"/>
      <name val="ADLaM Display"/>
    </font>
    <font>
      <b/>
      <sz val="20"/>
      <color theme="1"/>
      <name val="Aptos Black"/>
      <family val="2"/>
    </font>
    <font>
      <b/>
      <sz val="40"/>
      <color theme="1"/>
      <name val="Aptos ExtraBold"/>
      <family val="2"/>
    </font>
    <font>
      <b/>
      <sz val="19"/>
      <color rgb="FF333333"/>
      <name val="Trebuchet MS"/>
      <family val="2"/>
    </font>
    <font>
      <b/>
      <u/>
      <sz val="12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2" fillId="0" borderId="3" xfId="0" applyFont="1" applyBorder="1" applyAlignment="1">
      <alignment horizontal="center"/>
    </xf>
    <xf numFmtId="44" fontId="0" fillId="0" borderId="3" xfId="0" applyNumberFormat="1" applyBorder="1"/>
    <xf numFmtId="0" fontId="2" fillId="0" borderId="1" xfId="0" applyFont="1" applyBorder="1" applyAlignment="1">
      <alignment vertical="center"/>
    </xf>
    <xf numFmtId="44" fontId="2" fillId="0" borderId="1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4" fontId="0" fillId="0" borderId="2" xfId="0" applyNumberFormat="1" applyBorder="1"/>
    <xf numFmtId="0" fontId="2" fillId="0" borderId="3" xfId="0" applyFont="1" applyBorder="1"/>
    <xf numFmtId="43" fontId="2" fillId="0" borderId="3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3" xfId="2" applyFont="1" applyBorder="1"/>
    <xf numFmtId="0" fontId="2" fillId="0" borderId="3" xfId="0" applyFont="1" applyBorder="1" applyAlignment="1">
      <alignment horizontal="lef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top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44" fontId="0" fillId="4" borderId="4" xfId="4" applyFont="1" applyFill="1" applyBorder="1" applyProtection="1">
      <protection locked="0"/>
    </xf>
    <xf numFmtId="0" fontId="0" fillId="4" borderId="0" xfId="0" applyFill="1"/>
    <xf numFmtId="44" fontId="0" fillId="4" borderId="0" xfId="2" applyFont="1" applyFill="1" applyProtection="1"/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2" fillId="4" borderId="0" xfId="0" applyFont="1" applyFill="1" applyAlignment="1">
      <alignment vertical="center"/>
    </xf>
    <xf numFmtId="0" fontId="13" fillId="4" borderId="0" xfId="5" applyFont="1" applyFill="1" applyAlignment="1" applyProtection="1">
      <alignment vertical="center"/>
    </xf>
    <xf numFmtId="0" fontId="7" fillId="4" borderId="0" xfId="5" applyFill="1" applyAlignment="1" applyProtection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44" fontId="4" fillId="0" borderId="0" xfId="4" applyFont="1" applyProtection="1"/>
    <xf numFmtId="0" fontId="4" fillId="0" borderId="0" xfId="0" applyFont="1" applyAlignment="1">
      <alignment horizontal="center"/>
    </xf>
    <xf numFmtId="0" fontId="8" fillId="0" borderId="0" xfId="5" applyFont="1" applyAlignment="1" applyProtection="1">
      <alignment vertical="center"/>
    </xf>
    <xf numFmtId="0" fontId="0" fillId="3" borderId="4" xfId="0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4" applyFont="1" applyBorder="1" applyAlignment="1" applyProtection="1">
      <alignment horizontal="center"/>
    </xf>
    <xf numFmtId="44" fontId="0" fillId="0" borderId="0" xfId="4" applyFont="1" applyAlignment="1" applyProtection="1">
      <alignment horizontal="center"/>
    </xf>
    <xf numFmtId="44" fontId="2" fillId="3" borderId="4" xfId="4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44" fontId="0" fillId="0" borderId="0" xfId="4" applyFont="1" applyBorder="1" applyProtection="1"/>
    <xf numFmtId="0" fontId="0" fillId="0" borderId="5" xfId="0" applyBorder="1"/>
    <xf numFmtId="0" fontId="5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9" fontId="2" fillId="2" borderId="4" xfId="3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164" fontId="0" fillId="0" borderId="4" xfId="3" applyNumberFormat="1" applyFont="1" applyBorder="1" applyProtection="1"/>
    <xf numFmtId="9" fontId="0" fillId="0" borderId="0" xfId="3" applyFont="1" applyProtection="1"/>
    <xf numFmtId="44" fontId="0" fillId="0" borderId="0" xfId="0" applyNumberFormat="1" applyAlignment="1">
      <alignment horizontal="center"/>
    </xf>
    <xf numFmtId="44" fontId="0" fillId="0" borderId="4" xfId="4" applyFont="1" applyBorder="1" applyProtection="1"/>
    <xf numFmtId="44" fontId="0" fillId="0" borderId="0" xfId="2" applyFont="1" applyProtection="1"/>
    <xf numFmtId="44" fontId="0" fillId="4" borderId="4" xfId="4" applyFont="1" applyFill="1" applyBorder="1" applyAlignment="1" applyProtection="1">
      <alignment horizontal="center"/>
      <protection locked="0"/>
    </xf>
    <xf numFmtId="44" fontId="0" fillId="0" borderId="4" xfId="0" applyNumberForma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0" xfId="0" applyFont="1"/>
    <xf numFmtId="44" fontId="0" fillId="4" borderId="4" xfId="4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0" fillId="0" borderId="4" xfId="4" applyFont="1" applyBorder="1" applyAlignment="1" applyProtection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2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0" xfId="0"/>
    <xf numFmtId="0" fontId="2" fillId="3" borderId="4" xfId="0" applyFont="1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</cellXfs>
  <cellStyles count="6">
    <cellStyle name="Hiperlink" xfId="5" builtinId="8"/>
    <cellStyle name="Moeda" xfId="2" builtinId="4"/>
    <cellStyle name="Moeda 2" xfId="4" xr:uid="{00000000-0005-0000-0000-000002000000}"/>
    <cellStyle name="Normal" xfId="0" builtinId="0"/>
    <cellStyle name="Porcentagem" xfId="3" builtinId="5"/>
    <cellStyle name="Vírgula" xfId="1" builtinId="3"/>
  </cellStyles>
  <dxfs count="2"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[Planilha-de-despesas_Rafael-atualizada.xlsx]GRÁFICOS!Tabela dinâmica3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Custo Despesas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GRÁFICOS!$H$34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GRÁFICOS!$G$35:$G$41</c:f>
              <c:strCache>
                <c:ptCount val="6"/>
                <c:pt idx="0">
                  <c:v>Alimentação</c:v>
                </c:pt>
                <c:pt idx="1">
                  <c:v>Educação</c:v>
                </c:pt>
                <c:pt idx="2">
                  <c:v>Lazer</c:v>
                </c:pt>
                <c:pt idx="3">
                  <c:v>MORADIA</c:v>
                </c:pt>
                <c:pt idx="4">
                  <c:v>Saúde</c:v>
                </c:pt>
                <c:pt idx="5">
                  <c:v>Vestuário</c:v>
                </c:pt>
              </c:strCache>
            </c:strRef>
          </c:cat>
          <c:val>
            <c:numRef>
              <c:f>GRÁFICOS!$H$35:$H$41</c:f>
              <c:numCache>
                <c:formatCode>General</c:formatCode>
                <c:ptCount val="6"/>
                <c:pt idx="0">
                  <c:v>1000</c:v>
                </c:pt>
                <c:pt idx="1">
                  <c:v>8582.42</c:v>
                </c:pt>
                <c:pt idx="2">
                  <c:v>5050</c:v>
                </c:pt>
                <c:pt idx="3">
                  <c:v>3787</c:v>
                </c:pt>
                <c:pt idx="4">
                  <c:v>1980</c:v>
                </c:pt>
                <c:pt idx="5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0-446A-8E23-5A9BDDA2B37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509610096"/>
        <c:axId val="1509610576"/>
      </c:barChart>
      <c:catAx>
        <c:axId val="150961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9610576"/>
        <c:crosses val="autoZero"/>
        <c:auto val="1"/>
        <c:lblAlgn val="ctr"/>
        <c:lblOffset val="100"/>
        <c:noMultiLvlLbl val="0"/>
      </c:catAx>
      <c:valAx>
        <c:axId val="1509610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0961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50800" cap="rnd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[Planilha-de-despesas_Rafael-atualizada.xlsx]GRÁFICOS!Tabela dinâmica4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b="1"/>
              <a:t>Cota parte do(s) menor(es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34840631128005556"/>
          <c:y val="5.5960780160203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741874300008884"/>
          <c:y val="0.10392909235705398"/>
          <c:w val="0.77526139325517684"/>
          <c:h val="0.887355679772333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GRÁFICOS!$L$35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GRÁFICOS!$K$36:$K$42</c:f>
              <c:strCache>
                <c:ptCount val="6"/>
                <c:pt idx="0">
                  <c:v>Alimentação</c:v>
                </c:pt>
                <c:pt idx="1">
                  <c:v>Educação</c:v>
                </c:pt>
                <c:pt idx="2">
                  <c:v>Lazer</c:v>
                </c:pt>
                <c:pt idx="3">
                  <c:v>MORADIA</c:v>
                </c:pt>
                <c:pt idx="4">
                  <c:v>Saúde</c:v>
                </c:pt>
                <c:pt idx="5">
                  <c:v>Vestuário</c:v>
                </c:pt>
              </c:strCache>
            </c:strRef>
          </c:cat>
          <c:val>
            <c:numRef>
              <c:f>GRÁFICOS!$L$36:$L$42</c:f>
              <c:numCache>
                <c:formatCode>General</c:formatCode>
                <c:ptCount val="6"/>
                <c:pt idx="0">
                  <c:v>2000</c:v>
                </c:pt>
                <c:pt idx="1">
                  <c:v>8226.7900000000009</c:v>
                </c:pt>
                <c:pt idx="2">
                  <c:v>841.66666666666674</c:v>
                </c:pt>
                <c:pt idx="3">
                  <c:v>2524.666666666667</c:v>
                </c:pt>
                <c:pt idx="4">
                  <c:v>3960</c:v>
                </c:pt>
                <c:pt idx="5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A-40FB-A854-8F93D54D2A2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516023744"/>
        <c:axId val="1516024224"/>
      </c:barChart>
      <c:catAx>
        <c:axId val="1516023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6024224"/>
        <c:crosses val="autoZero"/>
        <c:auto val="1"/>
        <c:lblAlgn val="ctr"/>
        <c:lblOffset val="100"/>
        <c:noMultiLvlLbl val="0"/>
      </c:catAx>
      <c:valAx>
        <c:axId val="1516024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1602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50800" cap="rnd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[Planilha-de-despesas_Rafael-atualizada.xlsx]GRÁFICOS!Tabela dinâmica7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>
                <a:defRPr sz="1400" baseline="0"/>
              </a:pPr>
              <a:endParaRPr lang="pt-B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2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GRÁFICOS!$L$9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EAFA-4307-BC7A-31FEA63FCB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AFA-4307-BC7A-31FEA63FCB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aseline="0"/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GRÁFICOS!$K$10:$K$12</c:f>
              <c:strCache>
                <c:ptCount val="2"/>
                <c:pt idx="0">
                  <c:v>Mãe</c:v>
                </c:pt>
                <c:pt idx="1">
                  <c:v>Pai</c:v>
                </c:pt>
              </c:strCache>
            </c:strRef>
          </c:cat>
          <c:val>
            <c:numRef>
              <c:f>GRÁFICOS!$L$10:$L$12</c:f>
              <c:numCache>
                <c:formatCode>General</c:formatCode>
                <c:ptCount val="2"/>
                <c:pt idx="0">
                  <c:v>0.2857142857142857</c:v>
                </c:pt>
                <c:pt idx="1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A-4307-BC7A-31FEA63FCBE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50800" cap="rnd" cmpd="sng" algn="ctr">
      <a:solidFill>
        <a:schemeClr val="bg1">
          <a:lumMod val="50000"/>
        </a:schemeClr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356236</xdr:colOff>
      <xdr:row>0</xdr:row>
      <xdr:rowOff>145598</xdr:rowOff>
    </xdr:from>
    <xdr:to>
      <xdr:col>7</xdr:col>
      <xdr:colOff>142240</xdr:colOff>
      <xdr:row>12</xdr:row>
      <xdr:rowOff>111253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986" y="145598"/>
          <a:ext cx="3922323" cy="2241072"/>
        </a:xfrm>
        <a:prstGeom prst="rect">
          <a:avLst/>
        </a:prstGeom>
      </xdr:spPr>
    </xdr:pic>
    <xdr:clientData/>
  </xdr:twoCellAnchor>
  <xdr:twoCellAnchor editAs="oneCell">
    <xdr:from>
      <xdr:col>10</xdr:col>
      <xdr:colOff>584977</xdr:colOff>
      <xdr:row>2</xdr:row>
      <xdr:rowOff>1058</xdr:rowOff>
    </xdr:from>
    <xdr:to>
      <xdr:col>10</xdr:col>
      <xdr:colOff>912637</xdr:colOff>
      <xdr:row>3</xdr:row>
      <xdr:rowOff>146403</xdr:rowOff>
    </xdr:to>
    <xdr:pic>
      <xdr:nvPicPr>
        <xdr:cNvPr id="7" name="Picture 2" descr="simbolo instagram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>
                      <a14:foregroundMark x1="42730" y1="17199" x2="42730" y2="17199"/>
                      <a14:foregroundMark x1="47872" y1="35461" x2="47872" y2="35461"/>
                      <a14:foregroundMark x1="31915" y1="31028" x2="31915" y2="3102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6477" y="367947"/>
          <a:ext cx="327660" cy="32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807424</xdr:colOff>
      <xdr:row>2</xdr:row>
      <xdr:rowOff>37478</xdr:rowOff>
    </xdr:from>
    <xdr:to>
      <xdr:col>11</xdr:col>
      <xdr:colOff>1481665</xdr:colOff>
      <xdr:row>3</xdr:row>
      <xdr:rowOff>123660</xdr:rowOff>
    </xdr:to>
    <xdr:sp macro="" textlink="">
      <xdr:nvSpPr>
        <xdr:cNvPr id="8" name="CaixaDe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28924" y="404367"/>
          <a:ext cx="1887797" cy="26962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100">
              <a:latin typeface="Source Sans Pro Black" panose="020B0803030403020204" pitchFamily="34" charset="0"/>
              <a:ea typeface="Source Sans Pro" panose="020B0503030403020204" pitchFamily="34" charset="0"/>
            </a:rPr>
            <a:t>@rafagoncalvesoficial</a:t>
          </a:r>
        </a:p>
      </xdr:txBody>
    </xdr:sp>
    <xdr:clientData/>
  </xdr:twoCellAnchor>
  <xdr:twoCellAnchor>
    <xdr:from>
      <xdr:col>8</xdr:col>
      <xdr:colOff>938892</xdr:colOff>
      <xdr:row>6</xdr:row>
      <xdr:rowOff>8559</xdr:rowOff>
    </xdr:from>
    <xdr:to>
      <xdr:col>11</xdr:col>
      <xdr:colOff>938389</xdr:colOff>
      <xdr:row>7</xdr:row>
      <xdr:rowOff>94741</xdr:rowOff>
    </xdr:to>
    <xdr:sp macro="" textlink="">
      <xdr:nvSpPr>
        <xdr:cNvPr id="10" name="CaixaDeTexto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779003" y="1137448"/>
          <a:ext cx="3294442" cy="26962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100">
              <a:latin typeface="Source Sans Pro Black" panose="020B0803030403020204" pitchFamily="34" charset="0"/>
              <a:ea typeface="Source Sans Pro" panose="020B0503030403020204" pitchFamily="34" charset="0"/>
            </a:rPr>
            <a:t>Atendimento:</a:t>
          </a:r>
          <a:r>
            <a:rPr lang="pt-BR" sz="1100" baseline="0">
              <a:latin typeface="Source Sans Pro Black" panose="020B0803030403020204" pitchFamily="34" charset="0"/>
              <a:ea typeface="Source Sans Pro" panose="020B0503030403020204" pitchFamily="34" charset="0"/>
            </a:rPr>
            <a:t> (11) 99336-5547 - (35) 99967-0123</a:t>
          </a:r>
          <a:endParaRPr lang="pt-BR" sz="1100">
            <a:latin typeface="Source Sans Pro Black" panose="020B08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8</xdr:col>
      <xdr:colOff>1008596</xdr:colOff>
      <xdr:row>7</xdr:row>
      <xdr:rowOff>145856</xdr:rowOff>
    </xdr:from>
    <xdr:to>
      <xdr:col>8</xdr:col>
      <xdr:colOff>1284943</xdr:colOff>
      <xdr:row>9</xdr:row>
      <xdr:rowOff>55879</xdr:rowOff>
    </xdr:to>
    <xdr:pic>
      <xdr:nvPicPr>
        <xdr:cNvPr id="11" name="Gráfico 12" descr="Envelop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848707" y="1458189"/>
          <a:ext cx="276347" cy="276912"/>
        </a:xfrm>
        <a:prstGeom prst="rect">
          <a:avLst/>
        </a:prstGeom>
      </xdr:spPr>
    </xdr:pic>
    <xdr:clientData/>
  </xdr:twoCellAnchor>
  <xdr:twoCellAnchor editAs="oneCell">
    <xdr:from>
      <xdr:col>8</xdr:col>
      <xdr:colOff>728484</xdr:colOff>
      <xdr:row>6</xdr:row>
      <xdr:rowOff>35459</xdr:rowOff>
    </xdr:from>
    <xdr:to>
      <xdr:col>8</xdr:col>
      <xdr:colOff>946957</xdr:colOff>
      <xdr:row>7</xdr:row>
      <xdr:rowOff>72252</xdr:rowOff>
    </xdr:to>
    <xdr:pic>
      <xdr:nvPicPr>
        <xdr:cNvPr id="12" name="Gráfico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8595" y="1164348"/>
          <a:ext cx="218473" cy="220237"/>
        </a:xfrm>
        <a:prstGeom prst="rect">
          <a:avLst/>
        </a:prstGeom>
      </xdr:spPr>
    </xdr:pic>
    <xdr:clientData/>
  </xdr:twoCellAnchor>
  <xdr:twoCellAnchor editAs="oneCell">
    <xdr:from>
      <xdr:col>8</xdr:col>
      <xdr:colOff>635071</xdr:colOff>
      <xdr:row>1</xdr:row>
      <xdr:rowOff>178074</xdr:rowOff>
    </xdr:from>
    <xdr:to>
      <xdr:col>8</xdr:col>
      <xdr:colOff>1000126</xdr:colOff>
      <xdr:row>3</xdr:row>
      <xdr:rowOff>96628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5182" y="361518"/>
          <a:ext cx="365055" cy="2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874889</xdr:colOff>
      <xdr:row>2</xdr:row>
      <xdr:rowOff>31131</xdr:rowOff>
    </xdr:from>
    <xdr:to>
      <xdr:col>10</xdr:col>
      <xdr:colOff>467432</xdr:colOff>
      <xdr:row>3</xdr:row>
      <xdr:rowOff>117313</xdr:rowOff>
    </xdr:to>
    <xdr:sp macro="" textlink="">
      <xdr:nvSpPr>
        <xdr:cNvPr id="15" name="CaixaDe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15000" y="398020"/>
          <a:ext cx="1673932" cy="26962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100">
              <a:latin typeface="Source Sans Pro Black" panose="020B0803030403020204" pitchFamily="34" charset="0"/>
              <a:ea typeface="Source Sans Pro" panose="020B0503030403020204" pitchFamily="34" charset="0"/>
            </a:rPr>
            <a:t>@rafaelgoncalves.adv</a:t>
          </a:r>
        </a:p>
      </xdr:txBody>
    </xdr:sp>
    <xdr:clientData/>
  </xdr:twoCellAnchor>
  <xdr:twoCellAnchor editAs="oneCell">
    <xdr:from>
      <xdr:col>8</xdr:col>
      <xdr:colOff>730953</xdr:colOff>
      <xdr:row>4</xdr:row>
      <xdr:rowOff>69677</xdr:rowOff>
    </xdr:from>
    <xdr:to>
      <xdr:col>8</xdr:col>
      <xdr:colOff>949426</xdr:colOff>
      <xdr:row>5</xdr:row>
      <xdr:rowOff>94122</xdr:rowOff>
    </xdr:to>
    <xdr:pic>
      <xdr:nvPic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1064" y="803455"/>
          <a:ext cx="218473" cy="222000"/>
        </a:xfrm>
        <a:prstGeom prst="rect">
          <a:avLst/>
        </a:prstGeom>
      </xdr:spPr>
    </xdr:pic>
    <xdr:clientData/>
  </xdr:twoCellAnchor>
  <xdr:twoCellAnchor>
    <xdr:from>
      <xdr:col>8</xdr:col>
      <xdr:colOff>906083</xdr:colOff>
      <xdr:row>4</xdr:row>
      <xdr:rowOff>46306</xdr:rowOff>
    </xdr:from>
    <xdr:to>
      <xdr:col>11</xdr:col>
      <xdr:colOff>684388</xdr:colOff>
      <xdr:row>5</xdr:row>
      <xdr:rowOff>118377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46194" y="780084"/>
          <a:ext cx="3073250" cy="26962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100">
              <a:latin typeface="Source Sans Pro Black" panose="020B0803030403020204" pitchFamily="34" charset="0"/>
              <a:ea typeface="Source Sans Pro" panose="020B0503030403020204" pitchFamily="34" charset="0"/>
            </a:rPr>
            <a:t>www.rafaelgoncalvesadvocacia.com.br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180828</xdr:colOff>
      <xdr:row>27</xdr:row>
      <xdr:rowOff>0</xdr:rowOff>
    </xdr:from>
    <xdr:to>
      <xdr:col>9</xdr:col>
      <xdr:colOff>842596</xdr:colOff>
      <xdr:row>67</xdr:row>
      <xdr:rowOff>54952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1022105</xdr:colOff>
      <xdr:row>27</xdr:row>
      <xdr:rowOff>0</xdr:rowOff>
    </xdr:from>
    <xdr:to>
      <xdr:col>15</xdr:col>
      <xdr:colOff>2307981</xdr:colOff>
      <xdr:row>67</xdr:row>
      <xdr:rowOff>36634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1007452</xdr:colOff>
      <xdr:row>0</xdr:row>
      <xdr:rowOff>166148</xdr:rowOff>
    </xdr:from>
    <xdr:to>
      <xdr:col>15</xdr:col>
      <xdr:colOff>2271347</xdr:colOff>
      <xdr:row>25</xdr:row>
      <xdr:rowOff>91586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531202</xdr:colOff>
      <xdr:row>7</xdr:row>
      <xdr:rowOff>97794</xdr:rowOff>
    </xdr:from>
    <xdr:to>
      <xdr:col>4</xdr:col>
      <xdr:colOff>29954</xdr:colOff>
      <xdr:row>12</xdr:row>
      <xdr:rowOff>159232</xdr:rowOff>
    </xdr:to>
    <xdr:sp macro="" textlink="">
      <xdr:nvSpPr>
        <xdr:cNvPr id="16" name="Retângulo: Cantos Arredondados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31202" y="1837938"/>
          <a:ext cx="2209714" cy="97730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Receita Pai</a:t>
          </a:r>
        </a:p>
      </xdr:txBody>
    </xdr:sp>
    <xdr:clientData/>
  </xdr:twoCellAnchor>
  <xdr:twoCellAnchor>
    <xdr:from>
      <xdr:col>0</xdr:col>
      <xdr:colOff>493102</xdr:colOff>
      <xdr:row>15</xdr:row>
      <xdr:rowOff>93742</xdr:rowOff>
    </xdr:from>
    <xdr:to>
      <xdr:col>4</xdr:col>
      <xdr:colOff>7542</xdr:colOff>
      <xdr:row>20</xdr:row>
      <xdr:rowOff>145248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93102" y="3299271"/>
          <a:ext cx="2225402" cy="967371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pt-BR" sz="1800">
              <a:solidFill>
                <a:schemeClr val="lt1"/>
              </a:solidFill>
              <a:latin typeface="+mn-lt"/>
              <a:ea typeface="+mn-ea"/>
              <a:cs typeface="+mn-cs"/>
            </a:rPr>
            <a:t>Cota parta Pai</a:t>
          </a:r>
        </a:p>
      </xdr:txBody>
    </xdr:sp>
    <xdr:clientData/>
  </xdr:twoCellAnchor>
  <xdr:twoCellAnchor>
    <xdr:from>
      <xdr:col>4</xdr:col>
      <xdr:colOff>726077</xdr:colOff>
      <xdr:row>7</xdr:row>
      <xdr:rowOff>76115</xdr:rowOff>
    </xdr:from>
    <xdr:to>
      <xdr:col>6</xdr:col>
      <xdr:colOff>517840</xdr:colOff>
      <xdr:row>12</xdr:row>
      <xdr:rowOff>128124</xdr:rowOff>
    </xdr:to>
    <xdr:sp macro="" textlink="">
      <xdr:nvSpPr>
        <xdr:cNvPr id="18" name="Retângulo: Cantos Arredondados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437039" y="1816259"/>
          <a:ext cx="2173013" cy="96787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pt-BR" sz="1800">
              <a:solidFill>
                <a:schemeClr val="lt1"/>
              </a:solidFill>
              <a:latin typeface="+mn-lt"/>
              <a:ea typeface="+mn-ea"/>
              <a:cs typeface="+mn-cs"/>
            </a:rPr>
            <a:t>Receita Mâe</a:t>
          </a:r>
        </a:p>
      </xdr:txBody>
    </xdr:sp>
    <xdr:clientData/>
  </xdr:twoCellAnchor>
  <xdr:twoCellAnchor>
    <xdr:from>
      <xdr:col>4</xdr:col>
      <xdr:colOff>783667</xdr:colOff>
      <xdr:row>15</xdr:row>
      <xdr:rowOff>89647</xdr:rowOff>
    </xdr:from>
    <xdr:to>
      <xdr:col>6</xdr:col>
      <xdr:colOff>543269</xdr:colOff>
      <xdr:row>20</xdr:row>
      <xdr:rowOff>162204</xdr:rowOff>
    </xdr:to>
    <xdr:sp macro="" textlink="">
      <xdr:nvSpPr>
        <xdr:cNvPr id="19" name="Retângulo: Cantos Arredondados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494629" y="3295176"/>
          <a:ext cx="2140852" cy="98842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pt-BR" sz="1800">
              <a:solidFill>
                <a:schemeClr val="lt1"/>
              </a:solidFill>
              <a:latin typeface="+mn-lt"/>
              <a:ea typeface="+mn-ea"/>
              <a:cs typeface="+mn-cs"/>
            </a:rPr>
            <a:t>Cota parte Mâe</a:t>
          </a:r>
        </a:p>
      </xdr:txBody>
    </xdr:sp>
    <xdr:clientData/>
  </xdr:twoCellAnchor>
  <xdr:twoCellAnchor>
    <xdr:from>
      <xdr:col>6</xdr:col>
      <xdr:colOff>1296862</xdr:colOff>
      <xdr:row>15</xdr:row>
      <xdr:rowOff>91586</xdr:rowOff>
    </xdr:from>
    <xdr:to>
      <xdr:col>9</xdr:col>
      <xdr:colOff>101715</xdr:colOff>
      <xdr:row>20</xdr:row>
      <xdr:rowOff>164855</xdr:rowOff>
    </xdr:to>
    <xdr:sp macro="" textlink="">
      <xdr:nvSpPr>
        <xdr:cNvPr id="21" name="Retângulo: Cantos Arredondados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389074" y="3297115"/>
          <a:ext cx="2101968" cy="98913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800">
              <a:solidFill>
                <a:schemeClr val="lt1"/>
              </a:solidFill>
              <a:latin typeface="+mn-lt"/>
              <a:ea typeface="+mn-ea"/>
              <a:cs typeface="+mn-cs"/>
            </a:rPr>
            <a:t>Residem</a:t>
          </a:r>
          <a:r>
            <a:rPr lang="pt-BR" sz="1100" baseline="0"/>
            <a:t> </a:t>
          </a:r>
          <a:r>
            <a:rPr lang="pt-BR" sz="1800">
              <a:solidFill>
                <a:schemeClr val="lt1"/>
              </a:solidFill>
              <a:latin typeface="+mn-lt"/>
              <a:ea typeface="+mn-ea"/>
              <a:cs typeface="+mn-cs"/>
            </a:rPr>
            <a:t>no</a:t>
          </a:r>
          <a:r>
            <a:rPr lang="pt-BR" sz="1100" baseline="0"/>
            <a:t> </a:t>
          </a:r>
          <a:r>
            <a:rPr lang="pt-BR" sz="1800">
              <a:solidFill>
                <a:schemeClr val="lt1"/>
              </a:solidFill>
              <a:latin typeface="+mn-lt"/>
              <a:ea typeface="+mn-ea"/>
              <a:cs typeface="+mn-cs"/>
            </a:rPr>
            <a:t>Imóvel</a:t>
          </a:r>
        </a:p>
      </xdr:txBody>
    </xdr:sp>
    <xdr:clientData/>
  </xdr:twoCellAnchor>
  <xdr:twoCellAnchor>
    <xdr:from>
      <xdr:col>8</xdr:col>
      <xdr:colOff>38608</xdr:colOff>
      <xdr:row>17</xdr:row>
      <xdr:rowOff>128539</xdr:rowOff>
    </xdr:from>
    <xdr:to>
      <xdr:col>8</xdr:col>
      <xdr:colOff>841302</xdr:colOff>
      <xdr:row>20</xdr:row>
      <xdr:rowOff>105680</xdr:rowOff>
    </xdr:to>
    <xdr:sp macro="" textlink="'Base BI'!P2">
      <xdr:nvSpPr>
        <xdr:cNvPr id="22" name="Retângulo: Cantos Arredondados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7512070" y="3700414"/>
          <a:ext cx="802694" cy="52666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44AB079D-7C27-4C67-B389-F68FCD10BAA2}" type="TxLink">
            <a:rPr lang="en-US" sz="2800" b="0" i="0" u="none" strike="noStrike">
              <a:solidFill>
                <a:schemeClr val="bg1"/>
              </a:solidFill>
              <a:latin typeface="Aptos Narrow"/>
              <a:ea typeface="+mn-ea"/>
              <a:cs typeface="+mn-cs"/>
            </a:rPr>
            <a:pPr marL="0" indent="0" algn="ctr"/>
            <a:t>3</a:t>
          </a:fld>
          <a:endParaRPr lang="pt-BR" sz="2800" b="0" i="0" u="none" strike="noStrike">
            <a:solidFill>
              <a:schemeClr val="bg1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644037</xdr:colOff>
      <xdr:row>9</xdr:row>
      <xdr:rowOff>130055</xdr:rowOff>
    </xdr:from>
    <xdr:to>
      <xdr:col>3</xdr:col>
      <xdr:colOff>520211</xdr:colOff>
      <xdr:row>12</xdr:row>
      <xdr:rowOff>114541</xdr:rowOff>
    </xdr:to>
    <xdr:sp macro="" textlink="'Base BI'!I3">
      <xdr:nvSpPr>
        <xdr:cNvPr id="26" name="Retângulo: Cantos Arredondados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644037" y="2236545"/>
          <a:ext cx="1909395" cy="53400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BB6CB33-CDE4-4F20-9AF0-B6D5FD866FF2}" type="TxLink">
            <a:rPr lang="en-US" sz="2000" b="0" i="0" u="none" strike="noStrike">
              <a:solidFill>
                <a:schemeClr val="bg1"/>
              </a:solidFill>
              <a:latin typeface="Aptos Narrow"/>
            </a:rPr>
            <a:pPr algn="ctr"/>
            <a:t> R$ 18.000,00 </a:t>
          </a:fld>
          <a:endParaRPr lang="en-US" sz="20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898699</xdr:colOff>
      <xdr:row>9</xdr:row>
      <xdr:rowOff>88926</xdr:rowOff>
    </xdr:from>
    <xdr:to>
      <xdr:col>6</xdr:col>
      <xdr:colOff>401686</xdr:colOff>
      <xdr:row>12</xdr:row>
      <xdr:rowOff>81304</xdr:rowOff>
    </xdr:to>
    <xdr:sp macro="" textlink="'Base BI'!I2">
      <xdr:nvSpPr>
        <xdr:cNvPr id="29" name="Retângulo: Cantos Arredondados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3609661" y="2195416"/>
          <a:ext cx="1884237" cy="541898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8D090A5-0D05-4495-94BC-350B70F8E55D}" type="TxLink">
            <a:rPr lang="en-US" sz="2000" b="0" i="0" u="none" strike="noStrike">
              <a:solidFill>
                <a:schemeClr val="bg1"/>
              </a:solidFill>
              <a:latin typeface="Aptos Narrow"/>
              <a:ea typeface="+mn-ea"/>
              <a:cs typeface="+mn-cs"/>
            </a:rPr>
            <a:pPr marL="0" indent="0" algn="ctr"/>
            <a:t> R$ 3.500,00 </a:t>
          </a:fld>
          <a:endParaRPr lang="en-US" sz="2000" b="0" i="0" u="none" strike="noStrike">
            <a:solidFill>
              <a:schemeClr val="bg1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591281</xdr:colOff>
      <xdr:row>17</xdr:row>
      <xdr:rowOff>91586</xdr:rowOff>
    </xdr:from>
    <xdr:to>
      <xdr:col>3</xdr:col>
      <xdr:colOff>477541</xdr:colOff>
      <xdr:row>20</xdr:row>
      <xdr:rowOff>147057</xdr:rowOff>
    </xdr:to>
    <xdr:sp macro="" textlink="'Base BI'!J3">
      <xdr:nvSpPr>
        <xdr:cNvPr id="30" name="Retângulo: Cantos Arredondados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91281" y="3663461"/>
          <a:ext cx="1919481" cy="60499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0A3B5D6-BB73-41B2-9E3E-721F2F4EE582}" type="TxLink">
            <a:rPr lang="en-US" sz="2000" b="0" i="0" u="none" strike="noStrike">
              <a:solidFill>
                <a:schemeClr val="bg1"/>
              </a:solidFill>
              <a:latin typeface="Aptos Narrow"/>
              <a:ea typeface="+mn-ea"/>
              <a:cs typeface="+mn-cs"/>
            </a:rPr>
            <a:pPr marL="0" indent="0" algn="ctr"/>
            <a:t> R$ 7.572,79 </a:t>
          </a:fld>
          <a:endParaRPr lang="en-US" sz="2000" b="0" i="0" u="none" strike="noStrike">
            <a:solidFill>
              <a:schemeClr val="bg1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898698</xdr:colOff>
      <xdr:row>17</xdr:row>
      <xdr:rowOff>121819</xdr:rowOff>
    </xdr:from>
    <xdr:to>
      <xdr:col>6</xdr:col>
      <xdr:colOff>323244</xdr:colOff>
      <xdr:row>20</xdr:row>
      <xdr:rowOff>114200</xdr:rowOff>
    </xdr:to>
    <xdr:sp macro="" textlink="'Base BI'!J2">
      <xdr:nvSpPr>
        <xdr:cNvPr id="31" name="Retângulo: Cantos Arredondados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3609660" y="3693694"/>
          <a:ext cx="1805796" cy="5419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F4B5156-A1DA-4E50-8FE8-A90E571AC0EB}" type="TxLink">
            <a:rPr lang="en-US" sz="2000" b="0" i="0" u="none" strike="noStrike">
              <a:solidFill>
                <a:schemeClr val="bg1"/>
              </a:solidFill>
              <a:latin typeface="Aptos Narrow"/>
              <a:ea typeface="+mn-ea"/>
              <a:cs typeface="+mn-cs"/>
            </a:rPr>
            <a:pPr marL="0" indent="0" algn="ctr"/>
            <a:t> R$ 1.472,49 </a:t>
          </a:fld>
          <a:endParaRPr lang="en-US" sz="2000" b="0" i="0" u="none" strike="noStrike">
            <a:solidFill>
              <a:schemeClr val="bg1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1316000</xdr:colOff>
      <xdr:row>7</xdr:row>
      <xdr:rowOff>54951</xdr:rowOff>
    </xdr:from>
    <xdr:to>
      <xdr:col>9</xdr:col>
      <xdr:colOff>146539</xdr:colOff>
      <xdr:row>13</xdr:row>
      <xdr:rowOff>-1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08212" y="1795095"/>
          <a:ext cx="2127654" cy="1044087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pt-BR" sz="1800">
              <a:solidFill>
                <a:schemeClr val="lt1"/>
              </a:solidFill>
              <a:latin typeface="+mn-lt"/>
              <a:ea typeface="+mn-ea"/>
              <a:cs typeface="+mn-cs"/>
            </a:rPr>
            <a:t>Número de Filhos</a:t>
          </a:r>
        </a:p>
      </xdr:txBody>
    </xdr:sp>
    <xdr:clientData/>
  </xdr:twoCellAnchor>
  <xdr:twoCellAnchor>
    <xdr:from>
      <xdr:col>7</xdr:col>
      <xdr:colOff>685452</xdr:colOff>
      <xdr:row>9</xdr:row>
      <xdr:rowOff>77907</xdr:rowOff>
    </xdr:from>
    <xdr:to>
      <xdr:col>8</xdr:col>
      <xdr:colOff>460471</xdr:colOff>
      <xdr:row>12</xdr:row>
      <xdr:rowOff>53141</xdr:rowOff>
    </xdr:to>
    <xdr:sp macro="" textlink="'Base BI'!Q2">
      <xdr:nvSpPr>
        <xdr:cNvPr id="4" name="Retângulo: Cantos Arredondado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133144" y="2184397"/>
          <a:ext cx="800789" cy="52475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98D6547C-5363-4A65-BB3E-D16C4F5EE5CF}" type="TxLink">
            <a:rPr lang="en-US" sz="2400" b="0" i="0" u="none" strike="noStrike">
              <a:solidFill>
                <a:schemeClr val="bg1"/>
              </a:solidFill>
              <a:latin typeface="Aptos Narrow"/>
              <a:ea typeface="+mn-ea"/>
              <a:cs typeface="+mn-cs"/>
            </a:rPr>
            <a:pPr marL="0" indent="0" algn="ctr"/>
            <a:t>1</a:t>
          </a:fld>
          <a:endParaRPr lang="en-US" sz="2400" b="0" i="0" u="none" strike="noStrike">
            <a:solidFill>
              <a:schemeClr val="bg1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330142</xdr:colOff>
      <xdr:row>2</xdr:row>
      <xdr:rowOff>68314</xdr:rowOff>
    </xdr:from>
    <xdr:to>
      <xdr:col>3</xdr:col>
      <xdr:colOff>524435</xdr:colOff>
      <xdr:row>5</xdr:row>
      <xdr:rowOff>73270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142" y="434660"/>
          <a:ext cx="2227514" cy="10124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z Luduvice" refreshedDate="45444.399350347223" createdVersion="8" refreshedVersion="8" minRefreshableVersion="3" recordCount="40" xr:uid="{00000000-000A-0000-FFFF-FFFF00000000}">
  <cacheSource type="worksheet">
    <worksheetSource ref="A1:F41" sheet="Base BI"/>
  </cacheSource>
  <cacheFields count="6">
    <cacheField name="Tipo" numFmtId="0">
      <sharedItems count="6">
        <s v="MORADIA"/>
        <s v="Educação"/>
        <s v="Saúde"/>
        <s v="Lazer"/>
        <s v="Vestuário"/>
        <s v="Alimentação"/>
      </sharedItems>
    </cacheField>
    <cacheField name="DESPESAS" numFmtId="0">
      <sharedItems containsMixedTypes="1" containsNumber="1" containsInteger="1" minValue="0" maxValue="0" count="33">
        <s v="Aluguel"/>
        <s v="IPTU"/>
        <s v="Condomínio"/>
        <s v="Água"/>
        <s v="Luz (energia elétrica)"/>
        <s v="Internet"/>
        <s v="Gás"/>
        <s v="TV à cabo/ Netflix/ Disney/ Outros"/>
        <s v="Transporte"/>
        <n v="0"/>
        <s v="Mensalidade escolar"/>
        <s v="Rematrícula"/>
        <s v="Material escolar"/>
        <s v="Material didático"/>
        <s v="Lanche escolar "/>
        <s v="Transporte escolar"/>
        <s v="Material de leitura"/>
        <s v="Esporte"/>
        <s v="Aulas particulares"/>
        <s v="Plano de saúde"/>
        <s v="Medicamentos"/>
        <s v="Tratamentos (mencionar qual)"/>
        <s v="Tratamento dentário mensal"/>
        <s v="Viagem"/>
        <s v="Festa de aniversário"/>
        <s v="Passeios"/>
        <s v="Presentes para amigos"/>
        <s v="Brinquedos"/>
        <s v="Outros (discriminar)"/>
        <s v="Roupas"/>
        <s v="Calçados"/>
        <s v="Mercado"/>
        <s v="Frutas"/>
      </sharedItems>
    </cacheField>
    <cacheField name="Valor" numFmtId="44">
      <sharedItems containsSemiMixedTypes="0" containsString="0" containsNumber="1" minValue="0" maxValue="2500"/>
    </cacheField>
    <cacheField name="Tipo2" numFmtId="44">
      <sharedItems count="2">
        <s v="Mensal"/>
        <s v="Anual"/>
      </sharedItems>
    </cacheField>
    <cacheField name="Cota parte do(s) menor(es)" numFmtId="44">
      <sharedItems containsSemiMixedTypes="0" containsString="0" containsNumber="1" minValue="0" maxValue="4150.6000000000004" count="29">
        <n v="933.33333333333337"/>
        <n v="206.66666666666666"/>
        <n v="496.66666666666669"/>
        <n v="54.666666666666664"/>
        <n v="273.33333333333331"/>
        <n v="40"/>
        <n v="80"/>
        <n v="106.66666666666667"/>
        <n v="333.33333333333331"/>
        <n v="0"/>
        <n v="4150.6000000000004"/>
        <n v="345.88333333333338"/>
        <n v="383.33333333333331"/>
        <n v="83.333333333333329"/>
        <n v="660"/>
        <n v="1200"/>
        <n v="400"/>
        <n v="403.64"/>
        <n v="600"/>
        <n v="1460"/>
        <n v="800"/>
        <n v="1100"/>
        <n v="416.66666666666669"/>
        <n v="166.66666666666666"/>
        <n v="100"/>
        <n v="50"/>
        <n v="8.3333333333333339"/>
        <n v="300"/>
        <n v="1600"/>
      </sharedItems>
    </cacheField>
    <cacheField name="Incluir gasto?" numFmtId="44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49198359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z Luduvice" refreshedDate="45444.42973009259" createdVersion="8" refreshedVersion="8" minRefreshableVersion="3" recordCount="2" xr:uid="{00000000-000A-0000-FFFF-FFFF01000000}">
  <cacheSource type="worksheet">
    <worksheetSource ref="H1:K3" sheet="Base BI"/>
  </cacheSource>
  <cacheFields count="4">
    <cacheField name="Responsável" numFmtId="0">
      <sharedItems count="2">
        <s v="Mãe"/>
        <s v="Pai"/>
      </sharedItems>
    </cacheField>
    <cacheField name="Valor da Renda" numFmtId="0">
      <sharedItems containsSemiMixedTypes="0" containsString="0" containsNumber="1" containsInteger="1" minValue="6000" maxValue="15000"/>
    </cacheField>
    <cacheField name="Cota Parte" numFmtId="0">
      <sharedItems containsSemiMixedTypes="0" containsString="0" containsNumber="1" minValue="5186.6066666666657" maxValue="12966.516666666665"/>
    </cacheField>
    <cacheField name="%" numFmtId="0">
      <sharedItems containsSemiMixedTypes="0" containsString="0" containsNumber="1" minValue="0.2857142857142857" maxValue="0.71428571428571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n v="1400"/>
    <x v="0"/>
    <x v="0"/>
    <s v="Sim"/>
  </r>
  <r>
    <x v="0"/>
    <x v="1"/>
    <n v="310"/>
    <x v="0"/>
    <x v="1"/>
    <s v="Sim"/>
  </r>
  <r>
    <x v="0"/>
    <x v="2"/>
    <n v="745"/>
    <x v="0"/>
    <x v="2"/>
    <s v="Sim"/>
  </r>
  <r>
    <x v="0"/>
    <x v="3"/>
    <n v="82"/>
    <x v="0"/>
    <x v="3"/>
    <s v="Sim"/>
  </r>
  <r>
    <x v="0"/>
    <x v="4"/>
    <n v="410"/>
    <x v="0"/>
    <x v="4"/>
    <s v="Sim"/>
  </r>
  <r>
    <x v="0"/>
    <x v="5"/>
    <n v="60"/>
    <x v="0"/>
    <x v="5"/>
    <s v="Sim"/>
  </r>
  <r>
    <x v="0"/>
    <x v="6"/>
    <n v="120"/>
    <x v="0"/>
    <x v="6"/>
    <s v="Sim"/>
  </r>
  <r>
    <x v="0"/>
    <x v="7"/>
    <n v="160"/>
    <x v="0"/>
    <x v="7"/>
    <s v="Sim"/>
  </r>
  <r>
    <x v="0"/>
    <x v="8"/>
    <n v="500"/>
    <x v="0"/>
    <x v="8"/>
    <s v="Sim"/>
  </r>
  <r>
    <x v="0"/>
    <x v="9"/>
    <n v="0"/>
    <x v="0"/>
    <x v="9"/>
    <s v="Sim"/>
  </r>
  <r>
    <x v="0"/>
    <x v="9"/>
    <n v="0"/>
    <x v="0"/>
    <x v="9"/>
    <s v="Sim"/>
  </r>
  <r>
    <x v="1"/>
    <x v="10"/>
    <n v="2075.3000000000002"/>
    <x v="0"/>
    <x v="10"/>
    <s v="Sim"/>
  </r>
  <r>
    <x v="1"/>
    <x v="11"/>
    <n v="2075.3000000000002"/>
    <x v="1"/>
    <x v="11"/>
    <s v="Sim"/>
  </r>
  <r>
    <x v="1"/>
    <x v="12"/>
    <n v="2300"/>
    <x v="1"/>
    <x v="12"/>
    <s v="Sim"/>
  </r>
  <r>
    <x v="1"/>
    <x v="13"/>
    <n v="500"/>
    <x v="1"/>
    <x v="13"/>
    <s v="Sim"/>
  </r>
  <r>
    <x v="1"/>
    <x v="14"/>
    <n v="330"/>
    <x v="0"/>
    <x v="14"/>
    <s v="Sim"/>
  </r>
  <r>
    <x v="1"/>
    <x v="15"/>
    <n v="600"/>
    <x v="0"/>
    <x v="15"/>
    <s v="Sim"/>
  </r>
  <r>
    <x v="1"/>
    <x v="16"/>
    <n v="200"/>
    <x v="0"/>
    <x v="16"/>
    <s v="Sim"/>
  </r>
  <r>
    <x v="1"/>
    <x v="17"/>
    <n v="201.82"/>
    <x v="0"/>
    <x v="17"/>
    <s v="Sim"/>
  </r>
  <r>
    <x v="1"/>
    <x v="18"/>
    <n v="300"/>
    <x v="0"/>
    <x v="18"/>
    <s v="Sim"/>
  </r>
  <r>
    <x v="1"/>
    <x v="9"/>
    <n v="0"/>
    <x v="0"/>
    <x v="9"/>
    <s v="Sim"/>
  </r>
  <r>
    <x v="1"/>
    <x v="9"/>
    <n v="0"/>
    <x v="0"/>
    <x v="9"/>
    <s v="Sim"/>
  </r>
  <r>
    <x v="1"/>
    <x v="9"/>
    <n v="0"/>
    <x v="0"/>
    <x v="9"/>
    <s v="Sim"/>
  </r>
  <r>
    <x v="1"/>
    <x v="9"/>
    <n v="0"/>
    <x v="0"/>
    <x v="9"/>
    <s v="Sim"/>
  </r>
  <r>
    <x v="1"/>
    <x v="9"/>
    <n v="0"/>
    <x v="0"/>
    <x v="9"/>
    <s v="Sim"/>
  </r>
  <r>
    <x v="1"/>
    <x v="9"/>
    <n v="0"/>
    <x v="0"/>
    <x v="9"/>
    <s v="Sim"/>
  </r>
  <r>
    <x v="2"/>
    <x v="19"/>
    <n v="730"/>
    <x v="0"/>
    <x v="19"/>
    <s v="Sim"/>
  </r>
  <r>
    <x v="2"/>
    <x v="20"/>
    <n v="300"/>
    <x v="0"/>
    <x v="18"/>
    <s v="Sim"/>
  </r>
  <r>
    <x v="2"/>
    <x v="21"/>
    <n v="400"/>
    <x v="0"/>
    <x v="20"/>
    <s v="Sim"/>
  </r>
  <r>
    <x v="2"/>
    <x v="22"/>
    <n v="550"/>
    <x v="0"/>
    <x v="21"/>
    <s v="Sim"/>
  </r>
  <r>
    <x v="3"/>
    <x v="23"/>
    <n v="2500"/>
    <x v="0"/>
    <x v="22"/>
    <s v="Sim"/>
  </r>
  <r>
    <x v="3"/>
    <x v="24"/>
    <n v="1000"/>
    <x v="0"/>
    <x v="23"/>
    <s v="Sim"/>
  </r>
  <r>
    <x v="3"/>
    <x v="25"/>
    <n v="600"/>
    <x v="0"/>
    <x v="24"/>
    <s v="Sim"/>
  </r>
  <r>
    <x v="3"/>
    <x v="26"/>
    <n v="300"/>
    <x v="0"/>
    <x v="25"/>
    <s v="Sim"/>
  </r>
  <r>
    <x v="3"/>
    <x v="27"/>
    <n v="600"/>
    <x v="0"/>
    <x v="24"/>
    <s v="Sim"/>
  </r>
  <r>
    <x v="3"/>
    <x v="28"/>
    <n v="50"/>
    <x v="0"/>
    <x v="26"/>
    <s v="Sim"/>
  </r>
  <r>
    <x v="4"/>
    <x v="29"/>
    <n v="150"/>
    <x v="0"/>
    <x v="27"/>
    <s v="Sim"/>
  </r>
  <r>
    <x v="4"/>
    <x v="30"/>
    <n v="150"/>
    <x v="0"/>
    <x v="27"/>
    <s v="Sim"/>
  </r>
  <r>
    <x v="5"/>
    <x v="31"/>
    <n v="800"/>
    <x v="0"/>
    <x v="28"/>
    <s v="Sim"/>
  </r>
  <r>
    <x v="5"/>
    <x v="32"/>
    <n v="200"/>
    <x v="0"/>
    <x v="16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n v="6000"/>
    <n v="5186.6066666666657"/>
    <n v="0.2857142857142857"/>
  </r>
  <r>
    <x v="1"/>
    <n v="15000"/>
    <n v="12966.516666666665"/>
    <n v="0.71428571428571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Tabela dinâ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K35:L42" firstHeaderRow="1" firstDataRow="1" firstDataCol="1"/>
  <pivotFields count="6">
    <pivotField axis="axisRow" showAll="0">
      <items count="7">
        <item x="5"/>
        <item x="1"/>
        <item x="3"/>
        <item x="0"/>
        <item x="2"/>
        <item x="4"/>
        <item t="default"/>
      </items>
    </pivotField>
    <pivotField showAll="0"/>
    <pivotField numFmtId="44" showAll="0"/>
    <pivotField showAll="0"/>
    <pivotField dataField="1" numFmtId="44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Cota parte do(s) menor(es)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a dinâ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9">
  <location ref="G34:H41" firstHeaderRow="1" firstDataRow="1" firstDataCol="1"/>
  <pivotFields count="6">
    <pivotField axis="axisRow" showAll="0">
      <items count="7">
        <item x="5"/>
        <item x="1"/>
        <item x="3"/>
        <item x="0"/>
        <item x="2"/>
        <item x="4"/>
        <item t="default"/>
      </items>
    </pivotField>
    <pivotField multipleItemSelectionAllowed="1" showAll="0">
      <items count="34">
        <item x="9"/>
        <item x="3"/>
        <item x="0"/>
        <item x="18"/>
        <item x="27"/>
        <item x="30"/>
        <item x="2"/>
        <item x="17"/>
        <item x="24"/>
        <item x="32"/>
        <item x="6"/>
        <item x="5"/>
        <item x="1"/>
        <item x="14"/>
        <item x="4"/>
        <item x="16"/>
        <item x="13"/>
        <item x="12"/>
        <item x="20"/>
        <item x="10"/>
        <item x="31"/>
        <item x="28"/>
        <item x="25"/>
        <item x="19"/>
        <item x="26"/>
        <item x="11"/>
        <item x="29"/>
        <item x="8"/>
        <item x="15"/>
        <item x="22"/>
        <item x="21"/>
        <item x="7"/>
        <item x="23"/>
        <item t="default"/>
      </items>
    </pivotField>
    <pivotField dataField="1" numFmtId="44" showAll="0"/>
    <pivotField showAll="0"/>
    <pivotField numFmtId="44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Valor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K9:L12" firstHeaderRow="1" firstDataRow="1" firstDataCol="1"/>
  <pivotFields count="4">
    <pivotField axis="axisRow" showAll="0">
      <items count="3">
        <item x="0"/>
        <item x="1"/>
        <item t="default"/>
      </items>
    </pivotField>
    <pivotField showAll="0"/>
    <pivotField showAll="0"/>
    <pivotField dataFiel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oma de %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to@rafaelgoncalvesadvocacia.com.b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D104"/>
  <sheetViews>
    <sheetView showGridLines="0" tabSelected="1" zoomScale="108" workbookViewId="0">
      <selection activeCell="J79" sqref="J79"/>
    </sheetView>
  </sheetViews>
  <sheetFormatPr defaultColWidth="0" defaultRowHeight="14.4" x14ac:dyDescent="0.3"/>
  <cols>
    <col min="1" max="1" width="2.109375" customWidth="1"/>
    <col min="2" max="3" width="8.88671875" customWidth="1"/>
    <col min="4" max="4" width="9.6640625" customWidth="1"/>
    <col min="5" max="7" width="8.88671875" customWidth="1"/>
    <col min="8" max="8" width="14.5546875" customWidth="1"/>
    <col min="9" max="9" width="19.44140625" style="58" customWidth="1"/>
    <col min="10" max="10" width="10.88671875" style="41" customWidth="1"/>
    <col min="11" max="11" width="17.6640625" customWidth="1"/>
    <col min="12" max="12" width="26.109375" style="41" customWidth="1"/>
    <col min="13" max="13" width="8.88671875" hidden="1" customWidth="1"/>
    <col min="16384" max="16384" width="1.44140625" customWidth="1"/>
  </cols>
  <sheetData>
    <row r="1" spans="2:14 16384:16384" s="23" customFormat="1" x14ac:dyDescent="0.3">
      <c r="I1" s="24"/>
      <c r="J1" s="25"/>
      <c r="L1" s="25"/>
    </row>
    <row r="2" spans="2:14 16384:16384" s="23" customFormat="1" x14ac:dyDescent="0.3">
      <c r="J2" s="25"/>
      <c r="L2" s="25"/>
    </row>
    <row r="3" spans="2:14 16384:16384" s="23" customFormat="1" x14ac:dyDescent="0.3">
      <c r="B3" s="25"/>
      <c r="D3" s="25"/>
      <c r="J3" s="25"/>
      <c r="L3" s="25"/>
    </row>
    <row r="4" spans="2:14 16384:16384" s="23" customFormat="1" x14ac:dyDescent="0.3">
      <c r="B4" s="25"/>
      <c r="D4" s="25"/>
      <c r="J4" s="25"/>
      <c r="L4" s="25"/>
    </row>
    <row r="5" spans="2:14 16384:16384" s="23" customFormat="1" ht="15.6" x14ac:dyDescent="0.3">
      <c r="B5" s="26"/>
      <c r="C5" s="27"/>
      <c r="D5" s="26"/>
      <c r="J5" s="25"/>
      <c r="L5" s="25"/>
    </row>
    <row r="6" spans="2:14 16384:16384" s="23" customFormat="1" ht="15.6" x14ac:dyDescent="0.3">
      <c r="B6" s="26"/>
      <c r="C6" s="27"/>
      <c r="D6" s="26"/>
      <c r="I6" s="24"/>
      <c r="J6" s="25"/>
      <c r="L6" s="25"/>
    </row>
    <row r="7" spans="2:14 16384:16384" s="23" customFormat="1" x14ac:dyDescent="0.3">
      <c r="J7" s="28"/>
      <c r="L7" s="25"/>
    </row>
    <row r="8" spans="2:14 16384:16384" s="23" customFormat="1" x14ac:dyDescent="0.3">
      <c r="J8" s="28"/>
      <c r="L8" s="25"/>
    </row>
    <row r="9" spans="2:14 16384:16384" s="23" customFormat="1" ht="14.4" customHeight="1" x14ac:dyDescent="0.3">
      <c r="I9" s="29"/>
      <c r="J9" s="30" t="s">
        <v>73</v>
      </c>
      <c r="L9" s="29"/>
      <c r="M9" s="29"/>
      <c r="N9" s="29"/>
    </row>
    <row r="10" spans="2:14 16384:16384" s="23" customFormat="1" x14ac:dyDescent="0.3">
      <c r="L10" s="25"/>
    </row>
    <row r="11" spans="2:14 16384:16384" s="23" customFormat="1" x14ac:dyDescent="0.3">
      <c r="J11" s="25"/>
      <c r="L11" s="25"/>
    </row>
    <row r="12" spans="2:14 16384:16384" s="23" customFormat="1" x14ac:dyDescent="0.3">
      <c r="M12" s="28"/>
    </row>
    <row r="13" spans="2:14 16384:16384" s="23" customFormat="1" x14ac:dyDescent="0.3">
      <c r="M13" s="28"/>
    </row>
    <row r="14" spans="2:14 16384:16384" ht="23.4" x14ac:dyDescent="0.45">
      <c r="B14" s="31" t="s">
        <v>0</v>
      </c>
      <c r="I14"/>
      <c r="J14"/>
      <c r="L14"/>
      <c r="M14" s="32"/>
    </row>
    <row r="15" spans="2:14 16384:16384" ht="15.6" x14ac:dyDescent="0.3">
      <c r="B15" s="33" t="s">
        <v>74</v>
      </c>
      <c r="C15" s="33"/>
      <c r="D15" s="33"/>
      <c r="E15" s="33"/>
      <c r="F15" s="33"/>
      <c r="G15" s="33"/>
      <c r="H15" s="33"/>
      <c r="I15" s="34"/>
      <c r="J15" s="35"/>
      <c r="K15" s="33"/>
      <c r="L15" s="35"/>
      <c r="M15" s="32"/>
      <c r="XFD15" s="33"/>
    </row>
    <row r="16" spans="2:14 16384:16384" ht="15.6" x14ac:dyDescent="0.3">
      <c r="B16" s="33" t="s">
        <v>75</v>
      </c>
      <c r="C16" s="33"/>
      <c r="D16" s="33"/>
      <c r="E16" s="33"/>
      <c r="F16" s="33"/>
      <c r="G16" s="33"/>
      <c r="H16" s="33"/>
      <c r="I16" s="34"/>
      <c r="J16" s="35"/>
      <c r="K16" s="33"/>
      <c r="L16" s="35"/>
      <c r="M16" s="36"/>
      <c r="XFD16" s="33"/>
    </row>
    <row r="17" spans="2:15 16384:16384" ht="15.6" x14ac:dyDescent="0.3">
      <c r="B17" s="33" t="s">
        <v>1</v>
      </c>
      <c r="C17" s="33"/>
      <c r="D17" s="33"/>
      <c r="E17" s="33"/>
      <c r="F17" s="33"/>
      <c r="G17" s="33"/>
      <c r="H17" s="33"/>
      <c r="I17" s="34"/>
      <c r="J17" s="35"/>
      <c r="K17" s="33"/>
      <c r="L17" s="35"/>
      <c r="M17" s="33"/>
      <c r="XFD17" s="33"/>
    </row>
    <row r="18" spans="2:15 16384:16384" ht="15.6" x14ac:dyDescent="0.3">
      <c r="B18" s="33" t="s">
        <v>76</v>
      </c>
      <c r="C18" s="33"/>
      <c r="D18" s="33"/>
      <c r="E18" s="33"/>
      <c r="F18" s="33"/>
      <c r="G18" s="33"/>
      <c r="H18" s="33"/>
      <c r="I18" s="34"/>
      <c r="J18" s="35"/>
      <c r="K18" s="33"/>
      <c r="L18" s="35"/>
      <c r="M18" s="33"/>
      <c r="XFD18" s="33"/>
    </row>
    <row r="19" spans="2:15 16384:16384" ht="15.6" x14ac:dyDescent="0.3">
      <c r="B19" s="33" t="s">
        <v>77</v>
      </c>
      <c r="I19"/>
      <c r="J19"/>
      <c r="L19"/>
    </row>
    <row r="21" spans="2:15 16384:16384" ht="28.95" customHeight="1" x14ac:dyDescent="0.45">
      <c r="B21" s="37" t="s">
        <v>68</v>
      </c>
      <c r="C21" s="37"/>
      <c r="D21" s="37"/>
      <c r="E21" s="37"/>
      <c r="F21" s="37"/>
      <c r="G21" s="37"/>
      <c r="H21" s="37"/>
      <c r="I21" s="37"/>
      <c r="J21" s="37"/>
      <c r="K21" s="37"/>
      <c r="L21" s="38" t="s">
        <v>2</v>
      </c>
      <c r="O21" s="39"/>
    </row>
    <row r="22" spans="2:15 16384:16384" x14ac:dyDescent="0.3">
      <c r="B22" s="86" t="s">
        <v>3</v>
      </c>
      <c r="C22" s="86"/>
      <c r="D22" s="87" t="s">
        <v>88</v>
      </c>
      <c r="E22" s="87"/>
      <c r="F22" s="87"/>
      <c r="G22" s="87"/>
      <c r="H22" s="87"/>
      <c r="I22" s="87"/>
      <c r="J22" s="87"/>
      <c r="K22" s="87"/>
      <c r="L22" s="21" t="s">
        <v>89</v>
      </c>
      <c r="XFD22">
        <f>IF(D22&lt;&gt;"",1,0)</f>
        <v>1</v>
      </c>
    </row>
    <row r="23" spans="2:15 16384:16384" x14ac:dyDescent="0.3">
      <c r="B23" s="86" t="s">
        <v>3</v>
      </c>
      <c r="C23" s="86"/>
      <c r="D23" s="87"/>
      <c r="E23" s="87"/>
      <c r="F23" s="87"/>
      <c r="G23" s="87"/>
      <c r="H23" s="87"/>
      <c r="I23" s="87"/>
      <c r="J23" s="87"/>
      <c r="K23" s="87"/>
      <c r="L23" s="21"/>
      <c r="XFD23">
        <f>IF(D23&lt;&gt;"",1,0)</f>
        <v>0</v>
      </c>
    </row>
    <row r="24" spans="2:15 16384:16384" x14ac:dyDescent="0.3">
      <c r="B24" s="86" t="s">
        <v>3</v>
      </c>
      <c r="C24" s="86"/>
      <c r="D24" s="87"/>
      <c r="E24" s="87"/>
      <c r="F24" s="87"/>
      <c r="G24" s="87"/>
      <c r="H24" s="87"/>
      <c r="I24" s="87"/>
      <c r="J24" s="87"/>
      <c r="K24" s="87"/>
      <c r="L24" s="21"/>
      <c r="XFD24">
        <f>IF(D24&lt;&gt;"",1,0)</f>
        <v>0</v>
      </c>
    </row>
    <row r="25" spans="2:15 16384:16384" x14ac:dyDescent="0.3">
      <c r="B25" s="86" t="s">
        <v>3</v>
      </c>
      <c r="C25" s="86"/>
      <c r="D25" s="87"/>
      <c r="E25" s="87"/>
      <c r="F25" s="87"/>
      <c r="G25" s="87"/>
      <c r="H25" s="87"/>
      <c r="I25" s="87"/>
      <c r="J25" s="87"/>
      <c r="K25" s="87"/>
      <c r="L25" s="21"/>
      <c r="XFD25">
        <f>IF(D25&lt;&gt;"",1,0)</f>
        <v>0</v>
      </c>
    </row>
    <row r="26" spans="2:15 16384:16384" x14ac:dyDescent="0.3">
      <c r="B26" s="86" t="s">
        <v>3</v>
      </c>
      <c r="C26" s="86"/>
      <c r="D26" s="87"/>
      <c r="E26" s="87"/>
      <c r="F26" s="87"/>
      <c r="G26" s="87"/>
      <c r="H26" s="87"/>
      <c r="I26" s="87"/>
      <c r="J26" s="87"/>
      <c r="K26" s="87"/>
      <c r="L26" s="21"/>
      <c r="XFD26">
        <f>IF(D26&lt;&gt;"",1,0)</f>
        <v>0</v>
      </c>
    </row>
    <row r="27" spans="2:15 16384:16384" x14ac:dyDescent="0.3">
      <c r="B27" s="40"/>
      <c r="C27" s="40"/>
      <c r="D27" s="41"/>
      <c r="E27" s="41"/>
      <c r="F27" s="41"/>
      <c r="G27" s="41"/>
      <c r="H27" s="41"/>
      <c r="I27" s="42"/>
      <c r="J27"/>
      <c r="L27"/>
    </row>
    <row r="28" spans="2:15 16384:16384" x14ac:dyDescent="0.3">
      <c r="B28" s="86" t="s">
        <v>4</v>
      </c>
      <c r="C28" s="86"/>
      <c r="D28" s="86"/>
      <c r="E28" s="86"/>
      <c r="F28" s="18">
        <v>3</v>
      </c>
      <c r="G28" s="41"/>
      <c r="I28" s="43"/>
      <c r="J28"/>
      <c r="L28"/>
    </row>
    <row r="30" spans="2:15 16384:16384" ht="28.8" x14ac:dyDescent="0.3">
      <c r="B30" s="74" t="s">
        <v>5</v>
      </c>
      <c r="C30" s="74"/>
      <c r="D30" s="74"/>
      <c r="E30" s="74"/>
      <c r="F30" s="74"/>
      <c r="G30" s="74"/>
      <c r="H30" s="74"/>
      <c r="I30" s="44" t="s">
        <v>6</v>
      </c>
      <c r="J30" s="38" t="s">
        <v>7</v>
      </c>
      <c r="K30" s="45" t="s">
        <v>8</v>
      </c>
      <c r="L30" s="38" t="s">
        <v>9</v>
      </c>
    </row>
    <row r="31" spans="2:15 16384:16384" x14ac:dyDescent="0.3">
      <c r="B31" s="68" t="s">
        <v>79</v>
      </c>
      <c r="C31" s="68"/>
      <c r="D31" s="68"/>
      <c r="E31" s="68"/>
      <c r="F31" s="68"/>
      <c r="G31" s="68"/>
      <c r="H31" s="68"/>
      <c r="I31" s="22">
        <v>2000</v>
      </c>
      <c r="J31" s="59" t="s">
        <v>14</v>
      </c>
      <c r="K31" s="60">
        <f t="shared" ref="K31:K42" si="0">IFERROR(IF(J31&lt;&gt;"",IF(J31="Mensal",(I31/$F$28)*SUM(XFD:XFD),((I31/12)/$F$28)*SUM(XFD:XFD)),""),"")</f>
        <v>666.66666666666663</v>
      </c>
      <c r="L31" s="21" t="s">
        <v>12</v>
      </c>
    </row>
    <row r="32" spans="2:15 16384:16384" x14ac:dyDescent="0.3">
      <c r="B32" s="68" t="s">
        <v>10</v>
      </c>
      <c r="C32" s="68"/>
      <c r="D32" s="68"/>
      <c r="E32" s="68"/>
      <c r="F32" s="68"/>
      <c r="G32" s="68"/>
      <c r="H32" s="68"/>
      <c r="I32" s="22">
        <v>1000</v>
      </c>
      <c r="J32" s="59" t="s">
        <v>11</v>
      </c>
      <c r="K32" s="60">
        <f t="shared" si="0"/>
        <v>27.777777777777775</v>
      </c>
      <c r="L32" s="21" t="s">
        <v>12</v>
      </c>
    </row>
    <row r="33" spans="2:12" x14ac:dyDescent="0.3">
      <c r="B33" s="68" t="s">
        <v>13</v>
      </c>
      <c r="C33" s="68"/>
      <c r="D33" s="68"/>
      <c r="E33" s="68"/>
      <c r="F33" s="68"/>
      <c r="G33" s="68"/>
      <c r="H33" s="68"/>
      <c r="I33" s="22">
        <v>650</v>
      </c>
      <c r="J33" s="59" t="s">
        <v>14</v>
      </c>
      <c r="K33" s="60">
        <f t="shared" si="0"/>
        <v>216.66666666666666</v>
      </c>
      <c r="L33" s="21" t="s">
        <v>12</v>
      </c>
    </row>
    <row r="34" spans="2:12" x14ac:dyDescent="0.3">
      <c r="B34" s="68" t="s">
        <v>15</v>
      </c>
      <c r="C34" s="68"/>
      <c r="D34" s="68"/>
      <c r="E34" s="68"/>
      <c r="F34" s="68"/>
      <c r="G34" s="68"/>
      <c r="H34" s="68"/>
      <c r="I34" s="22">
        <v>250</v>
      </c>
      <c r="J34" s="59" t="s">
        <v>14</v>
      </c>
      <c r="K34" s="60">
        <f t="shared" si="0"/>
        <v>83.333333333333329</v>
      </c>
      <c r="L34" s="21" t="s">
        <v>12</v>
      </c>
    </row>
    <row r="35" spans="2:12" x14ac:dyDescent="0.3">
      <c r="B35" s="68" t="s">
        <v>16</v>
      </c>
      <c r="C35" s="68"/>
      <c r="D35" s="68"/>
      <c r="E35" s="68"/>
      <c r="F35" s="68"/>
      <c r="G35" s="68"/>
      <c r="H35" s="68"/>
      <c r="I35" s="22">
        <v>380</v>
      </c>
      <c r="J35" s="59" t="s">
        <v>14</v>
      </c>
      <c r="K35" s="60">
        <f t="shared" si="0"/>
        <v>126.66666666666667</v>
      </c>
      <c r="L35" s="21" t="s">
        <v>12</v>
      </c>
    </row>
    <row r="36" spans="2:12" x14ac:dyDescent="0.3">
      <c r="B36" s="68" t="s">
        <v>17</v>
      </c>
      <c r="C36" s="68"/>
      <c r="D36" s="68"/>
      <c r="E36" s="68"/>
      <c r="F36" s="68"/>
      <c r="G36" s="68"/>
      <c r="H36" s="68"/>
      <c r="I36" s="22">
        <v>120</v>
      </c>
      <c r="J36" s="59" t="s">
        <v>14</v>
      </c>
      <c r="K36" s="60">
        <f t="shared" si="0"/>
        <v>40</v>
      </c>
      <c r="L36" s="21" t="s">
        <v>12</v>
      </c>
    </row>
    <row r="37" spans="2:12" x14ac:dyDescent="0.3">
      <c r="B37" s="68" t="s">
        <v>18</v>
      </c>
      <c r="C37" s="68"/>
      <c r="D37" s="68"/>
      <c r="E37" s="68"/>
      <c r="F37" s="68"/>
      <c r="G37" s="68"/>
      <c r="H37" s="68"/>
      <c r="I37" s="22">
        <v>100</v>
      </c>
      <c r="J37" s="59" t="s">
        <v>14</v>
      </c>
      <c r="K37" s="60">
        <f t="shared" si="0"/>
        <v>33.333333333333336</v>
      </c>
      <c r="L37" s="21" t="s">
        <v>12</v>
      </c>
    </row>
    <row r="38" spans="2:12" x14ac:dyDescent="0.3">
      <c r="B38" s="68" t="s">
        <v>19</v>
      </c>
      <c r="C38" s="68"/>
      <c r="D38" s="68"/>
      <c r="E38" s="68"/>
      <c r="F38" s="68"/>
      <c r="G38" s="68"/>
      <c r="H38" s="68"/>
      <c r="I38" s="22">
        <v>85</v>
      </c>
      <c r="J38" s="59" t="s">
        <v>14</v>
      </c>
      <c r="K38" s="60">
        <f t="shared" si="0"/>
        <v>28.333333333333332</v>
      </c>
      <c r="L38" s="21" t="s">
        <v>12</v>
      </c>
    </row>
    <row r="39" spans="2:12" x14ac:dyDescent="0.3">
      <c r="B39" s="68" t="s">
        <v>80</v>
      </c>
      <c r="C39" s="68"/>
      <c r="D39" s="68"/>
      <c r="E39" s="68"/>
      <c r="F39" s="68"/>
      <c r="G39" s="68"/>
      <c r="H39" s="68"/>
      <c r="I39" s="22">
        <v>0</v>
      </c>
      <c r="J39" s="59" t="s">
        <v>14</v>
      </c>
      <c r="K39" s="60">
        <f t="shared" si="0"/>
        <v>0</v>
      </c>
      <c r="L39" s="21" t="s">
        <v>12</v>
      </c>
    </row>
    <row r="40" spans="2:12" x14ac:dyDescent="0.3">
      <c r="B40" s="68" t="s">
        <v>78</v>
      </c>
      <c r="C40" s="68"/>
      <c r="D40" s="68"/>
      <c r="E40" s="68"/>
      <c r="F40" s="68"/>
      <c r="G40" s="68"/>
      <c r="H40" s="68"/>
      <c r="I40" s="22">
        <v>2500</v>
      </c>
      <c r="J40" s="59" t="s">
        <v>14</v>
      </c>
      <c r="K40" s="60">
        <f t="shared" si="0"/>
        <v>833.33333333333337</v>
      </c>
      <c r="L40" s="21" t="s">
        <v>12</v>
      </c>
    </row>
    <row r="41" spans="2:12" x14ac:dyDescent="0.3">
      <c r="B41" s="68" t="s">
        <v>70</v>
      </c>
      <c r="C41" s="68"/>
      <c r="D41" s="68"/>
      <c r="E41" s="68"/>
      <c r="F41" s="68"/>
      <c r="G41" s="68"/>
      <c r="H41" s="68"/>
      <c r="I41" s="22">
        <v>1500</v>
      </c>
      <c r="J41" s="59" t="s">
        <v>14</v>
      </c>
      <c r="K41" s="60">
        <f t="shared" si="0"/>
        <v>500</v>
      </c>
      <c r="L41" s="21" t="s">
        <v>12</v>
      </c>
    </row>
    <row r="42" spans="2:12" x14ac:dyDescent="0.3">
      <c r="B42" s="61" t="s">
        <v>37</v>
      </c>
      <c r="C42" s="61"/>
      <c r="D42" s="61"/>
      <c r="E42" s="62"/>
      <c r="F42" s="63"/>
      <c r="G42" s="64"/>
      <c r="H42" s="64"/>
      <c r="I42" s="22">
        <v>0</v>
      </c>
      <c r="J42" s="59" t="s">
        <v>14</v>
      </c>
      <c r="K42" s="60">
        <f t="shared" si="0"/>
        <v>0</v>
      </c>
      <c r="L42" s="21" t="s">
        <v>12</v>
      </c>
    </row>
    <row r="43" spans="2:12" x14ac:dyDescent="0.3">
      <c r="B43" s="85"/>
      <c r="C43" s="85"/>
      <c r="D43" s="85"/>
      <c r="E43" s="85"/>
      <c r="F43" s="85"/>
      <c r="G43" s="85"/>
      <c r="H43" s="85"/>
      <c r="I43"/>
      <c r="J43" s="43"/>
      <c r="L43"/>
    </row>
    <row r="44" spans="2:12" ht="28.95" customHeight="1" x14ac:dyDescent="0.3">
      <c r="B44" s="74" t="s">
        <v>20</v>
      </c>
      <c r="C44" s="74"/>
      <c r="D44" s="74"/>
      <c r="E44" s="74"/>
      <c r="F44" s="74"/>
      <c r="G44" s="74"/>
      <c r="H44" s="74"/>
      <c r="I44" s="44" t="s">
        <v>6</v>
      </c>
      <c r="J44" s="38" t="s">
        <v>7</v>
      </c>
      <c r="K44" s="45" t="s">
        <v>21</v>
      </c>
      <c r="L44" s="38" t="s">
        <v>9</v>
      </c>
    </row>
    <row r="45" spans="2:12" x14ac:dyDescent="0.3">
      <c r="B45" s="68" t="s">
        <v>22</v>
      </c>
      <c r="C45" s="68"/>
      <c r="D45" s="68"/>
      <c r="E45" s="68"/>
      <c r="F45" s="68"/>
      <c r="G45" s="68"/>
      <c r="H45" s="68"/>
      <c r="I45" s="22">
        <v>1350</v>
      </c>
      <c r="J45" s="59" t="s">
        <v>14</v>
      </c>
      <c r="K45" s="60">
        <f t="shared" ref="K45:K54" si="1">IFERROR(IF(J45&lt;&gt;"",IF(J45="Mensal",(I45)*SUM(XFD:XFD),((I45/12))*SUM(XFD:XFD)),""),"")</f>
        <v>1350</v>
      </c>
      <c r="L45" s="21" t="s">
        <v>12</v>
      </c>
    </row>
    <row r="46" spans="2:12" x14ac:dyDescent="0.3">
      <c r="B46" s="68" t="s">
        <v>23</v>
      </c>
      <c r="C46" s="68"/>
      <c r="D46" s="68"/>
      <c r="E46" s="68"/>
      <c r="F46" s="68"/>
      <c r="G46" s="68"/>
      <c r="H46" s="68"/>
      <c r="I46" s="22">
        <v>1350</v>
      </c>
      <c r="J46" s="59" t="s">
        <v>11</v>
      </c>
      <c r="K46" s="60">
        <f t="shared" si="1"/>
        <v>112.5</v>
      </c>
      <c r="L46" s="21" t="s">
        <v>12</v>
      </c>
    </row>
    <row r="47" spans="2:12" x14ac:dyDescent="0.3">
      <c r="B47" s="68" t="s">
        <v>24</v>
      </c>
      <c r="C47" s="68"/>
      <c r="D47" s="68"/>
      <c r="E47" s="68"/>
      <c r="F47" s="68"/>
      <c r="G47" s="68"/>
      <c r="H47" s="68"/>
      <c r="I47" s="22">
        <v>2000</v>
      </c>
      <c r="J47" s="59" t="s">
        <v>11</v>
      </c>
      <c r="K47" s="60">
        <f t="shared" si="1"/>
        <v>166.66666666666666</v>
      </c>
      <c r="L47" s="21" t="s">
        <v>12</v>
      </c>
    </row>
    <row r="48" spans="2:12" x14ac:dyDescent="0.3">
      <c r="B48" s="68" t="s">
        <v>25</v>
      </c>
      <c r="C48" s="68"/>
      <c r="D48" s="68"/>
      <c r="E48" s="68"/>
      <c r="F48" s="68"/>
      <c r="G48" s="68"/>
      <c r="H48" s="68"/>
      <c r="I48" s="22">
        <v>1500</v>
      </c>
      <c r="J48" s="59" t="s">
        <v>11</v>
      </c>
      <c r="K48" s="60">
        <f t="shared" si="1"/>
        <v>125</v>
      </c>
      <c r="L48" s="21" t="s">
        <v>12</v>
      </c>
    </row>
    <row r="49" spans="2:12" x14ac:dyDescent="0.3">
      <c r="B49" s="68" t="s">
        <v>26</v>
      </c>
      <c r="C49" s="68"/>
      <c r="D49" s="68"/>
      <c r="E49" s="68"/>
      <c r="F49" s="68"/>
      <c r="G49" s="68"/>
      <c r="H49" s="68"/>
      <c r="I49" s="22">
        <v>200</v>
      </c>
      <c r="J49" s="59" t="s">
        <v>14</v>
      </c>
      <c r="K49" s="60">
        <f t="shared" si="1"/>
        <v>200</v>
      </c>
      <c r="L49" s="21" t="s">
        <v>12</v>
      </c>
    </row>
    <row r="50" spans="2:12" x14ac:dyDescent="0.3">
      <c r="B50" s="68" t="s">
        <v>27</v>
      </c>
      <c r="C50" s="68"/>
      <c r="D50" s="68"/>
      <c r="E50" s="68"/>
      <c r="F50" s="68"/>
      <c r="G50" s="68"/>
      <c r="H50" s="68"/>
      <c r="I50" s="22">
        <v>350</v>
      </c>
      <c r="J50" s="59" t="s">
        <v>14</v>
      </c>
      <c r="K50" s="60">
        <f t="shared" si="1"/>
        <v>350</v>
      </c>
      <c r="L50" s="21" t="s">
        <v>12</v>
      </c>
    </row>
    <row r="51" spans="2:12" x14ac:dyDescent="0.3">
      <c r="B51" s="81" t="s">
        <v>81</v>
      </c>
      <c r="C51" s="82"/>
      <c r="D51" s="82"/>
      <c r="E51" s="82"/>
      <c r="F51" s="82"/>
      <c r="G51" s="82"/>
      <c r="H51" s="83"/>
      <c r="I51" s="22">
        <v>100</v>
      </c>
      <c r="J51" s="59" t="s">
        <v>14</v>
      </c>
      <c r="K51" s="60">
        <f t="shared" si="1"/>
        <v>100</v>
      </c>
      <c r="L51" s="21" t="s">
        <v>12</v>
      </c>
    </row>
    <row r="52" spans="2:12" x14ac:dyDescent="0.3">
      <c r="B52" s="81" t="s">
        <v>59</v>
      </c>
      <c r="C52" s="82"/>
      <c r="D52" s="82"/>
      <c r="E52" s="82"/>
      <c r="F52" s="82"/>
      <c r="G52" s="82"/>
      <c r="H52" s="83"/>
      <c r="I52" s="22">
        <v>120</v>
      </c>
      <c r="J52" s="59" t="s">
        <v>14</v>
      </c>
      <c r="K52" s="60">
        <f t="shared" si="1"/>
        <v>120</v>
      </c>
      <c r="L52" s="21" t="s">
        <v>12</v>
      </c>
    </row>
    <row r="53" spans="2:12" x14ac:dyDescent="0.3">
      <c r="B53" s="62" t="s">
        <v>82</v>
      </c>
      <c r="C53" s="80"/>
      <c r="D53" s="80"/>
      <c r="E53" s="80"/>
      <c r="F53" s="80"/>
      <c r="G53" s="80"/>
      <c r="H53" s="84"/>
      <c r="I53" s="22">
        <v>80</v>
      </c>
      <c r="J53" s="59" t="s">
        <v>14</v>
      </c>
      <c r="K53" s="60">
        <f t="shared" si="1"/>
        <v>80</v>
      </c>
      <c r="L53" s="21" t="s">
        <v>12</v>
      </c>
    </row>
    <row r="54" spans="2:12" x14ac:dyDescent="0.3">
      <c r="B54" s="62" t="s">
        <v>69</v>
      </c>
      <c r="C54" s="80"/>
      <c r="D54" s="80"/>
      <c r="E54" s="80"/>
      <c r="F54" s="46"/>
      <c r="G54" s="46"/>
      <c r="H54" s="47"/>
      <c r="I54" s="22">
        <v>1000</v>
      </c>
      <c r="J54" s="59" t="s">
        <v>11</v>
      </c>
      <c r="K54" s="60">
        <f t="shared" si="1"/>
        <v>83.333333333333329</v>
      </c>
      <c r="L54" s="21" t="s">
        <v>12</v>
      </c>
    </row>
    <row r="55" spans="2:12" x14ac:dyDescent="0.3">
      <c r="B55" s="61" t="s">
        <v>37</v>
      </c>
      <c r="C55" s="61"/>
      <c r="D55" s="61"/>
      <c r="E55" s="62"/>
      <c r="F55" s="63" t="s">
        <v>90</v>
      </c>
      <c r="G55" s="64"/>
      <c r="H55" s="64"/>
      <c r="I55" s="22">
        <v>250</v>
      </c>
      <c r="J55" s="59" t="s">
        <v>14</v>
      </c>
      <c r="K55" s="60">
        <f>IFERROR(IF(J55&lt;&gt;"",IF(J55="Mensal",(I55/$F$28)*SUM(XFD:XFD),((I55/12)/$F$28)*SUM(XFD:XFD)),""),"")</f>
        <v>83.333333333333329</v>
      </c>
      <c r="L55" s="21" t="s">
        <v>12</v>
      </c>
    </row>
    <row r="56" spans="2:12" x14ac:dyDescent="0.3">
      <c r="B56" s="61" t="s">
        <v>37</v>
      </c>
      <c r="C56" s="61"/>
      <c r="D56" s="61"/>
      <c r="E56" s="62"/>
      <c r="F56" s="63"/>
      <c r="G56" s="64"/>
      <c r="H56" s="64"/>
      <c r="I56" s="22">
        <v>0</v>
      </c>
      <c r="J56" s="59" t="s">
        <v>14</v>
      </c>
      <c r="K56" s="60">
        <f>IFERROR(IF(J56&lt;&gt;"",IF(J56="Mensal",(I56/$F$28)*SUM(XFD:XFD),((I56/12)/$F$28)*SUM(XFD:XFD)),""),"")</f>
        <v>0</v>
      </c>
      <c r="L56" s="21" t="s">
        <v>12</v>
      </c>
    </row>
    <row r="57" spans="2:12" x14ac:dyDescent="0.3">
      <c r="B57" s="61" t="s">
        <v>37</v>
      </c>
      <c r="C57" s="61"/>
      <c r="D57" s="61"/>
      <c r="E57" s="62"/>
      <c r="F57" s="63"/>
      <c r="G57" s="64"/>
      <c r="H57" s="64"/>
      <c r="I57" s="22">
        <v>0</v>
      </c>
      <c r="J57" s="59" t="s">
        <v>14</v>
      </c>
      <c r="K57" s="60">
        <f>IFERROR(IF(J57&lt;&gt;"",IF(J57="Mensal",(I57/$F$28)*SUM(XFD:XFD),((I57/12)/$F$28)*SUM(XFD:XFD)),""),"")</f>
        <v>0</v>
      </c>
      <c r="L57" s="21" t="s">
        <v>12</v>
      </c>
    </row>
    <row r="58" spans="2:12" x14ac:dyDescent="0.3">
      <c r="I58" s="48"/>
      <c r="J58"/>
      <c r="L58"/>
    </row>
    <row r="59" spans="2:12" ht="28.95" customHeight="1" x14ac:dyDescent="0.3">
      <c r="B59" s="74" t="s">
        <v>28</v>
      </c>
      <c r="C59" s="74"/>
      <c r="D59" s="74"/>
      <c r="E59" s="74"/>
      <c r="F59" s="74"/>
      <c r="G59" s="74"/>
      <c r="H59" s="74"/>
      <c r="I59" s="44" t="s">
        <v>6</v>
      </c>
      <c r="J59" s="38" t="s">
        <v>7</v>
      </c>
      <c r="K59" s="45" t="s">
        <v>21</v>
      </c>
      <c r="L59" s="38" t="s">
        <v>9</v>
      </c>
    </row>
    <row r="60" spans="2:12" x14ac:dyDescent="0.3">
      <c r="B60" s="73" t="s">
        <v>29</v>
      </c>
      <c r="C60" s="78"/>
      <c r="D60" s="78"/>
      <c r="E60" s="78"/>
      <c r="F60" s="78"/>
      <c r="G60" s="78"/>
      <c r="H60" s="79"/>
      <c r="I60" s="22">
        <v>350</v>
      </c>
      <c r="J60" s="59" t="s">
        <v>14</v>
      </c>
      <c r="K60" s="60">
        <f t="shared" ref="K60:K65" si="2">IFERROR(IF(J60&lt;&gt;"",IF(J60="Mensal",(I60)*SUM(XFD:XFD),((I60/12))*SUM(XFD:XFD)),""),"")</f>
        <v>350</v>
      </c>
      <c r="L60" s="21" t="s">
        <v>12</v>
      </c>
    </row>
    <row r="61" spans="2:12" x14ac:dyDescent="0.3">
      <c r="B61" s="73" t="s">
        <v>30</v>
      </c>
      <c r="C61" s="78"/>
      <c r="D61" s="78"/>
      <c r="E61" s="78"/>
      <c r="F61" s="78"/>
      <c r="G61" s="78"/>
      <c r="H61" s="79"/>
      <c r="I61" s="22">
        <v>150</v>
      </c>
      <c r="J61" s="59" t="s">
        <v>14</v>
      </c>
      <c r="K61" s="60">
        <f t="shared" si="2"/>
        <v>150</v>
      </c>
      <c r="L61" s="21" t="s">
        <v>12</v>
      </c>
    </row>
    <row r="62" spans="2:12" x14ac:dyDescent="0.3">
      <c r="B62" s="61" t="s">
        <v>91</v>
      </c>
      <c r="C62" s="61"/>
      <c r="D62" s="61"/>
      <c r="E62" s="62"/>
      <c r="F62" s="63"/>
      <c r="G62" s="64"/>
      <c r="H62" s="64"/>
      <c r="I62" s="22">
        <v>0</v>
      </c>
      <c r="J62" s="59" t="s">
        <v>14</v>
      </c>
      <c r="K62" s="60">
        <f t="shared" si="2"/>
        <v>0</v>
      </c>
      <c r="L62" s="21" t="s">
        <v>12</v>
      </c>
    </row>
    <row r="63" spans="2:12" x14ac:dyDescent="0.3">
      <c r="B63" s="73" t="s">
        <v>83</v>
      </c>
      <c r="C63" s="78"/>
      <c r="D63" s="78"/>
      <c r="E63" s="78"/>
      <c r="F63" s="78"/>
      <c r="G63" s="78"/>
      <c r="H63" s="79"/>
      <c r="I63" s="22">
        <v>75</v>
      </c>
      <c r="J63" s="59" t="s">
        <v>14</v>
      </c>
      <c r="K63" s="60">
        <f t="shared" si="2"/>
        <v>75</v>
      </c>
      <c r="L63" s="21" t="s">
        <v>12</v>
      </c>
    </row>
    <row r="64" spans="2:12" x14ac:dyDescent="0.3">
      <c r="B64" s="49" t="s">
        <v>71</v>
      </c>
      <c r="C64" s="46"/>
      <c r="D64" s="46"/>
      <c r="E64" s="46"/>
      <c r="F64" s="46"/>
      <c r="G64" s="46"/>
      <c r="H64" s="47"/>
      <c r="I64" s="22">
        <v>280</v>
      </c>
      <c r="J64" s="59" t="s">
        <v>14</v>
      </c>
      <c r="K64" s="60">
        <f t="shared" si="2"/>
        <v>280</v>
      </c>
      <c r="L64" s="21" t="s">
        <v>12</v>
      </c>
    </row>
    <row r="65" spans="2:12" x14ac:dyDescent="0.3">
      <c r="B65" s="49" t="s">
        <v>72</v>
      </c>
      <c r="C65" s="46"/>
      <c r="D65" s="46"/>
      <c r="E65" s="46"/>
      <c r="F65" s="19"/>
      <c r="G65" s="19"/>
      <c r="H65" s="20" t="s">
        <v>92</v>
      </c>
      <c r="I65" s="22">
        <v>0</v>
      </c>
      <c r="J65" s="59" t="s">
        <v>14</v>
      </c>
      <c r="K65" s="60">
        <f t="shared" si="2"/>
        <v>0</v>
      </c>
      <c r="L65" s="21" t="s">
        <v>12</v>
      </c>
    </row>
    <row r="66" spans="2:12" x14ac:dyDescent="0.3">
      <c r="B66" s="61" t="s">
        <v>37</v>
      </c>
      <c r="C66" s="61"/>
      <c r="D66" s="61"/>
      <c r="E66" s="62"/>
      <c r="F66" s="63" t="s">
        <v>93</v>
      </c>
      <c r="G66" s="64"/>
      <c r="H66" s="64"/>
      <c r="I66" s="22">
        <v>250</v>
      </c>
      <c r="J66" s="59" t="s">
        <v>14</v>
      </c>
      <c r="K66" s="60">
        <f t="shared" ref="K66:K68" si="3">IFERROR(IF(J66&lt;&gt;"",IF(J66="Mensal",(I66)*SUM(XFD:XFD),((I66/12))*SUM(XFD:XFD)),""),"")</f>
        <v>250</v>
      </c>
      <c r="L66" s="21" t="s">
        <v>12</v>
      </c>
    </row>
    <row r="67" spans="2:12" x14ac:dyDescent="0.3">
      <c r="B67" s="61" t="s">
        <v>37</v>
      </c>
      <c r="C67" s="61"/>
      <c r="D67" s="61"/>
      <c r="E67" s="62"/>
      <c r="F67" s="63"/>
      <c r="G67" s="64"/>
      <c r="H67" s="64"/>
      <c r="I67" s="22"/>
      <c r="J67" s="59" t="s">
        <v>14</v>
      </c>
      <c r="K67" s="60">
        <f t="shared" si="3"/>
        <v>0</v>
      </c>
      <c r="L67" s="21" t="s">
        <v>12</v>
      </c>
    </row>
    <row r="68" spans="2:12" x14ac:dyDescent="0.3">
      <c r="B68" s="61" t="s">
        <v>37</v>
      </c>
      <c r="C68" s="61"/>
      <c r="D68" s="61"/>
      <c r="E68" s="62"/>
      <c r="F68" s="63"/>
      <c r="G68" s="64"/>
      <c r="H68" s="64"/>
      <c r="I68" s="22"/>
      <c r="J68" s="59" t="s">
        <v>14</v>
      </c>
      <c r="K68" s="60">
        <f t="shared" si="3"/>
        <v>0</v>
      </c>
      <c r="L68" s="21" t="s">
        <v>12</v>
      </c>
    </row>
    <row r="70" spans="2:12" ht="28.95" customHeight="1" x14ac:dyDescent="0.3">
      <c r="B70" s="74" t="s">
        <v>31</v>
      </c>
      <c r="C70" s="74"/>
      <c r="D70" s="74"/>
      <c r="E70" s="74"/>
      <c r="F70" s="74"/>
      <c r="G70" s="74"/>
      <c r="H70" s="74"/>
      <c r="I70" s="44" t="s">
        <v>6</v>
      </c>
      <c r="J70" s="38" t="s">
        <v>7</v>
      </c>
      <c r="K70" s="45" t="s">
        <v>21</v>
      </c>
      <c r="L70" s="38" t="s">
        <v>9</v>
      </c>
    </row>
    <row r="71" spans="2:12" x14ac:dyDescent="0.3">
      <c r="B71" s="68" t="s">
        <v>32</v>
      </c>
      <c r="C71" s="68"/>
      <c r="D71" s="68"/>
      <c r="E71" s="68"/>
      <c r="F71" s="68"/>
      <c r="G71" s="68"/>
      <c r="H71" s="68"/>
      <c r="I71" s="22">
        <v>3000</v>
      </c>
      <c r="J71" s="59" t="s">
        <v>11</v>
      </c>
      <c r="K71" s="60">
        <f t="shared" ref="K71:K76" si="4">IFERROR(IF(J71&lt;&gt;"",IF(J71="Mensal",(I71)*SUM(XFD:XFD),((I71/12))*SUM(XFD:XFD)),""),"")</f>
        <v>250</v>
      </c>
      <c r="L71" s="21" t="s">
        <v>12</v>
      </c>
    </row>
    <row r="72" spans="2:12" x14ac:dyDescent="0.3">
      <c r="B72" s="68" t="s">
        <v>33</v>
      </c>
      <c r="C72" s="68"/>
      <c r="D72" s="68"/>
      <c r="E72" s="68"/>
      <c r="F72" s="68"/>
      <c r="G72" s="68"/>
      <c r="H72" s="68"/>
      <c r="I72" s="22">
        <v>5000</v>
      </c>
      <c r="J72" s="59" t="s">
        <v>11</v>
      </c>
      <c r="K72" s="60">
        <f t="shared" si="4"/>
        <v>416.66666666666669</v>
      </c>
      <c r="L72" s="21" t="s">
        <v>12</v>
      </c>
    </row>
    <row r="73" spans="2:12" x14ac:dyDescent="0.3">
      <c r="B73" s="68" t="s">
        <v>34</v>
      </c>
      <c r="C73" s="68"/>
      <c r="D73" s="68"/>
      <c r="E73" s="68"/>
      <c r="F73" s="68"/>
      <c r="G73" s="68"/>
      <c r="H73" s="68"/>
      <c r="I73" s="22">
        <v>200</v>
      </c>
      <c r="J73" s="59" t="s">
        <v>14</v>
      </c>
      <c r="K73" s="60">
        <f t="shared" si="4"/>
        <v>200</v>
      </c>
      <c r="L73" s="21" t="s">
        <v>12</v>
      </c>
    </row>
    <row r="74" spans="2:12" x14ac:dyDescent="0.3">
      <c r="B74" s="68" t="s">
        <v>35</v>
      </c>
      <c r="C74" s="68"/>
      <c r="D74" s="68"/>
      <c r="E74" s="68"/>
      <c r="F74" s="68"/>
      <c r="G74" s="68"/>
      <c r="H74" s="68"/>
      <c r="I74" s="22">
        <v>50</v>
      </c>
      <c r="J74" s="59" t="s">
        <v>14</v>
      </c>
      <c r="K74" s="60">
        <f t="shared" si="4"/>
        <v>50</v>
      </c>
      <c r="L74" s="21" t="s">
        <v>12</v>
      </c>
    </row>
    <row r="75" spans="2:12" x14ac:dyDescent="0.3">
      <c r="B75" s="68" t="s">
        <v>36</v>
      </c>
      <c r="C75" s="68"/>
      <c r="D75" s="68"/>
      <c r="E75" s="68"/>
      <c r="F75" s="68"/>
      <c r="G75" s="68"/>
      <c r="H75" s="68"/>
      <c r="I75" s="22">
        <v>50</v>
      </c>
      <c r="J75" s="59" t="s">
        <v>14</v>
      </c>
      <c r="K75" s="60">
        <f t="shared" si="4"/>
        <v>50</v>
      </c>
      <c r="L75" s="21" t="s">
        <v>12</v>
      </c>
    </row>
    <row r="76" spans="2:12" x14ac:dyDescent="0.3">
      <c r="B76" s="68" t="s">
        <v>37</v>
      </c>
      <c r="C76" s="73"/>
      <c r="D76" s="63"/>
      <c r="E76" s="64"/>
      <c r="F76" s="64"/>
      <c r="G76" s="64"/>
      <c r="H76" s="64"/>
      <c r="I76" s="22"/>
      <c r="J76" s="59"/>
      <c r="K76" s="60" t="str">
        <f t="shared" si="4"/>
        <v/>
      </c>
      <c r="L76" s="21" t="s">
        <v>12</v>
      </c>
    </row>
    <row r="78" spans="2:12" ht="28.95" customHeight="1" x14ac:dyDescent="0.3">
      <c r="B78" s="74" t="s">
        <v>38</v>
      </c>
      <c r="C78" s="74"/>
      <c r="D78" s="74"/>
      <c r="E78" s="74"/>
      <c r="F78" s="74"/>
      <c r="G78" s="74"/>
      <c r="H78" s="74"/>
      <c r="I78" s="44" t="s">
        <v>6</v>
      </c>
      <c r="J78" s="38" t="s">
        <v>7</v>
      </c>
      <c r="K78" s="45" t="s">
        <v>21</v>
      </c>
      <c r="L78" s="38" t="s">
        <v>9</v>
      </c>
    </row>
    <row r="79" spans="2:12" x14ac:dyDescent="0.3">
      <c r="B79" s="68" t="s">
        <v>39</v>
      </c>
      <c r="C79" s="68"/>
      <c r="D79" s="68"/>
      <c r="E79" s="68"/>
      <c r="F79" s="68"/>
      <c r="G79" s="68"/>
      <c r="H79" s="68"/>
      <c r="I79" s="22">
        <v>3000</v>
      </c>
      <c r="J79" s="59" t="s">
        <v>11</v>
      </c>
      <c r="K79" s="60">
        <f>IFERROR(IF(J79&lt;&gt;"",IF(J79="Mensal",(I79)*SUM(XFD:XFD),((I79/12))*SUM(XFD:XFD)),""),"")</f>
        <v>250</v>
      </c>
      <c r="L79" s="21" t="s">
        <v>12</v>
      </c>
    </row>
    <row r="80" spans="2:12" x14ac:dyDescent="0.3">
      <c r="B80" s="68" t="s">
        <v>40</v>
      </c>
      <c r="C80" s="68"/>
      <c r="D80" s="68"/>
      <c r="E80" s="68"/>
      <c r="F80" s="68"/>
      <c r="G80" s="68"/>
      <c r="H80" s="68"/>
      <c r="I80" s="22">
        <v>120</v>
      </c>
      <c r="J80" s="59" t="s">
        <v>14</v>
      </c>
      <c r="K80" s="60">
        <f>IFERROR(IF(J80&lt;&gt;"",IF(J80="Mensal",(I80)*SUM(XFD:XFD),((I80/12))*SUM(XFD:XFD)),""),"")</f>
        <v>120</v>
      </c>
      <c r="L80" s="21" t="s">
        <v>12</v>
      </c>
    </row>
    <row r="81" spans="2:12" x14ac:dyDescent="0.3">
      <c r="B81" s="68" t="s">
        <v>84</v>
      </c>
      <c r="C81" s="73"/>
      <c r="D81" s="75"/>
      <c r="E81" s="76"/>
      <c r="F81" s="76"/>
      <c r="G81" s="76"/>
      <c r="H81" s="76"/>
      <c r="I81" s="22">
        <v>60</v>
      </c>
      <c r="J81" s="59" t="s">
        <v>14</v>
      </c>
      <c r="K81" s="60">
        <f>IFERROR(IF(J81&lt;&gt;"",IF(J81="Mensal",(I81)*SUM(XFD:XFD),((I81/12))*SUM(XFD:XFD)),""),"")</f>
        <v>60</v>
      </c>
      <c r="L81" s="21" t="s">
        <v>12</v>
      </c>
    </row>
    <row r="83" spans="2:12" ht="28.95" customHeight="1" x14ac:dyDescent="0.3">
      <c r="B83" s="74" t="s">
        <v>85</v>
      </c>
      <c r="C83" s="74"/>
      <c r="D83" s="74"/>
      <c r="E83" s="50" t="s">
        <v>41</v>
      </c>
      <c r="F83" s="51"/>
      <c r="G83" s="51"/>
      <c r="H83" s="38" t="s">
        <v>42</v>
      </c>
      <c r="I83" s="44" t="s">
        <v>6</v>
      </c>
      <c r="J83" s="38" t="s">
        <v>7</v>
      </c>
      <c r="K83" s="45" t="s">
        <v>21</v>
      </c>
      <c r="L83" s="38" t="s">
        <v>9</v>
      </c>
    </row>
    <row r="84" spans="2:12" x14ac:dyDescent="0.3">
      <c r="B84" s="68" t="s">
        <v>94</v>
      </c>
      <c r="C84" s="68"/>
      <c r="D84" s="68"/>
      <c r="E84" s="68"/>
      <c r="F84" s="68"/>
      <c r="G84" s="68"/>
      <c r="H84" s="68"/>
      <c r="I84" s="22">
        <v>1300</v>
      </c>
      <c r="J84" s="59" t="s">
        <v>14</v>
      </c>
      <c r="K84" s="60">
        <f>IFERROR(IF(J84&lt;&gt;"",IF(J84="Mensal",(I84/$F$28)*SUM(XFD:XFD),((I84/12)/$F$28)*SUM(XFD:XFD)),""),"")</f>
        <v>433.33333333333331</v>
      </c>
      <c r="L84" s="21" t="s">
        <v>12</v>
      </c>
    </row>
    <row r="85" spans="2:12" x14ac:dyDescent="0.3">
      <c r="B85" s="68" t="s">
        <v>95</v>
      </c>
      <c r="C85" s="68"/>
      <c r="D85" s="68"/>
      <c r="E85" s="68"/>
      <c r="F85" s="68"/>
      <c r="G85" s="68"/>
      <c r="H85" s="68"/>
      <c r="I85" s="22">
        <v>250</v>
      </c>
      <c r="J85" s="59" t="s">
        <v>14</v>
      </c>
      <c r="K85" s="60">
        <f>IFERROR(IF(J85&lt;&gt;"",IF(J85="Mensal",(I85/$F$28)*SUM(XFD:XFD),((I85/12)/$F$28)*SUM(XFD:XFD)),""),"")</f>
        <v>83.333333333333329</v>
      </c>
      <c r="L85" s="21" t="s">
        <v>12</v>
      </c>
    </row>
    <row r="86" spans="2:12" x14ac:dyDescent="0.3">
      <c r="B86" s="61" t="s">
        <v>86</v>
      </c>
      <c r="C86" s="61"/>
      <c r="D86" s="61"/>
      <c r="E86" s="62"/>
      <c r="F86" s="63" t="s">
        <v>96</v>
      </c>
      <c r="G86" s="64"/>
      <c r="H86" s="64"/>
      <c r="I86" s="22">
        <v>300</v>
      </c>
      <c r="J86" s="59" t="s">
        <v>14</v>
      </c>
      <c r="K86" s="60">
        <f>IFERROR(IF(J86&lt;&gt;"",IF(J86="Mensal",(I86)*SUM(XFD:XFD),((I86/12))*SUM(XFD:XFD)),""),"")</f>
        <v>300</v>
      </c>
      <c r="L86" s="21" t="s">
        <v>12</v>
      </c>
    </row>
    <row r="87" spans="2:12" x14ac:dyDescent="0.3">
      <c r="B87" s="68" t="s">
        <v>43</v>
      </c>
      <c r="C87" s="68"/>
      <c r="D87" s="68"/>
      <c r="E87" s="68"/>
      <c r="F87" s="68"/>
      <c r="G87" s="68"/>
      <c r="H87" s="68"/>
      <c r="I87" s="22">
        <v>400</v>
      </c>
      <c r="J87" s="59" t="s">
        <v>14</v>
      </c>
      <c r="K87" s="60">
        <f>IFERROR(IF(J87&lt;&gt;"",IF(J87="Mensal",(I87)*SUM(XFD:XFD),((I87/12))*SUM(XFD:XFD)),""),"")</f>
        <v>400</v>
      </c>
      <c r="L87" s="21" t="s">
        <v>12</v>
      </c>
    </row>
    <row r="89" spans="2:12" ht="28.95" customHeight="1" x14ac:dyDescent="0.3">
      <c r="B89" s="74" t="s">
        <v>87</v>
      </c>
      <c r="C89" s="74"/>
      <c r="D89" s="74"/>
      <c r="E89" s="74"/>
      <c r="F89" s="74"/>
      <c r="G89" s="74"/>
      <c r="H89" s="74"/>
      <c r="I89" s="44" t="s">
        <v>6</v>
      </c>
      <c r="J89" s="38" t="s">
        <v>7</v>
      </c>
      <c r="K89" s="45" t="s">
        <v>21</v>
      </c>
      <c r="L89" s="38" t="s">
        <v>9</v>
      </c>
    </row>
    <row r="90" spans="2:12" x14ac:dyDescent="0.3">
      <c r="B90" s="68" t="s">
        <v>37</v>
      </c>
      <c r="C90" s="73"/>
      <c r="D90" s="63"/>
      <c r="E90" s="64"/>
      <c r="F90" s="64"/>
      <c r="G90" s="64"/>
      <c r="H90" s="64"/>
      <c r="I90" s="22"/>
      <c r="J90" s="59"/>
      <c r="K90" s="60" t="str">
        <f>IFERROR(IF(J90&lt;&gt;"",IF(J90="Mensal",(I90)*SUM(XFD:XFD),((I90/12))*SUM(XFD:XFD)),""),"")</f>
        <v/>
      </c>
      <c r="L90" s="21" t="s">
        <v>12</v>
      </c>
    </row>
    <row r="91" spans="2:12" x14ac:dyDescent="0.3">
      <c r="B91" s="68" t="s">
        <v>37</v>
      </c>
      <c r="C91" s="73"/>
      <c r="D91" s="63"/>
      <c r="E91" s="64"/>
      <c r="F91" s="64"/>
      <c r="G91" s="64"/>
      <c r="H91" s="64"/>
      <c r="I91" s="22"/>
      <c r="J91" s="59"/>
      <c r="K91" s="60" t="str">
        <f>IFERROR(IF(J91&lt;&gt;"",IF(J91="Mensal",(I91)*SUM(XFD:XFD),((I91/12))*SUM(XFD:XFD)),""),"")</f>
        <v/>
      </c>
      <c r="L91" s="21" t="s">
        <v>12</v>
      </c>
    </row>
    <row r="92" spans="2:12" x14ac:dyDescent="0.3">
      <c r="B92" s="68" t="s">
        <v>37</v>
      </c>
      <c r="C92" s="73"/>
      <c r="D92" s="63"/>
      <c r="E92" s="64"/>
      <c r="F92" s="64"/>
      <c r="G92" s="64"/>
      <c r="H92" s="64"/>
      <c r="I92" s="22"/>
      <c r="J92" s="59"/>
      <c r="K92" s="60" t="str">
        <f>IFERROR(IF(J92&lt;&gt;"",IF(J92="Mensal",(I92)*SUM(XFD:XFD),((I92/12))*SUM(XFD:XFD)),""),"")</f>
        <v/>
      </c>
      <c r="L92" s="21" t="s">
        <v>12</v>
      </c>
    </row>
    <row r="94" spans="2:12" x14ac:dyDescent="0.3">
      <c r="B94" s="72" t="s">
        <v>67</v>
      </c>
      <c r="C94" s="72"/>
      <c r="D94" s="70" t="s">
        <v>44</v>
      </c>
      <c r="E94" s="70"/>
      <c r="F94" s="70" t="s">
        <v>45</v>
      </c>
      <c r="G94" s="70"/>
      <c r="H94" s="52" t="s">
        <v>46</v>
      </c>
      <c r="I94"/>
    </row>
    <row r="95" spans="2:12" x14ac:dyDescent="0.3">
      <c r="B95" s="69" t="s">
        <v>47</v>
      </c>
      <c r="C95" s="69"/>
      <c r="D95" s="67">
        <v>3500</v>
      </c>
      <c r="E95" s="67"/>
      <c r="F95" s="71">
        <f>IF(H95&lt;&gt;"",SUMIF(L:L,"Sim",K:K)*H95,"")</f>
        <v>1472.4870801033592</v>
      </c>
      <c r="G95" s="71"/>
      <c r="H95" s="54">
        <f>D95/SUM($D$95:$E$96)</f>
        <v>0.16279069767441862</v>
      </c>
      <c r="I95" s="55"/>
    </row>
    <row r="96" spans="2:12" x14ac:dyDescent="0.3">
      <c r="B96" s="69" t="s">
        <v>48</v>
      </c>
      <c r="C96" s="69"/>
      <c r="D96" s="67">
        <v>18000</v>
      </c>
      <c r="E96" s="67"/>
      <c r="F96" s="71">
        <f>IF(H96&lt;&gt;"",SUMIF(L:L,"Sim",K:K)*H96,"")</f>
        <v>7572.7906976744189</v>
      </c>
      <c r="G96" s="71"/>
      <c r="H96" s="54">
        <f>D96/SUM($D$95:$E$96)</f>
        <v>0.83720930232558144</v>
      </c>
      <c r="I96" s="55"/>
    </row>
    <row r="98" spans="2:11" ht="15.6" x14ac:dyDescent="0.3">
      <c r="B98" s="77" t="s">
        <v>49</v>
      </c>
      <c r="C98" s="77"/>
      <c r="D98" s="77"/>
      <c r="E98" s="77"/>
      <c r="F98" s="77"/>
      <c r="G98" s="77"/>
      <c r="H98" s="77"/>
      <c r="I98"/>
    </row>
    <row r="99" spans="2:11" x14ac:dyDescent="0.3">
      <c r="B99" s="69" t="s">
        <v>50</v>
      </c>
      <c r="C99" s="69"/>
      <c r="D99" s="69"/>
      <c r="E99" s="69"/>
      <c r="F99" s="69"/>
      <c r="G99" s="69"/>
      <c r="H99" s="53" t="s">
        <v>6</v>
      </c>
      <c r="I99" s="43"/>
      <c r="J99" s="56"/>
      <c r="K99" s="41"/>
    </row>
    <row r="100" spans="2:11" x14ac:dyDescent="0.3">
      <c r="B100" s="65" t="str">
        <f>IF(D22&lt;&gt;"",D22,"")</f>
        <v>Arthur</v>
      </c>
      <c r="C100" s="65"/>
      <c r="D100" s="65"/>
      <c r="E100" s="65"/>
      <c r="F100" s="65"/>
      <c r="G100" s="65"/>
      <c r="H100" s="57">
        <f>IF(B100&lt;&gt;"",SUMIF(L:L,"Sim",K:K)/SUM(XFD:XFD),"")</f>
        <v>9045.2777777777774</v>
      </c>
      <c r="I100"/>
    </row>
    <row r="101" spans="2:11" x14ac:dyDescent="0.3">
      <c r="B101" s="65" t="str">
        <f t="shared" ref="B101:B104" si="5">IF(D23&lt;&gt;"",D23,"")</f>
        <v/>
      </c>
      <c r="C101" s="65"/>
      <c r="D101" s="65"/>
      <c r="E101" s="65"/>
      <c r="F101" s="65"/>
      <c r="G101" s="65"/>
      <c r="H101" s="57" t="str">
        <f>IF(B101&lt;&gt;"",SUMIF(L:L,"Sim",K:K)/SUM(XFD:XFD),"")</f>
        <v/>
      </c>
      <c r="I101"/>
    </row>
    <row r="102" spans="2:11" x14ac:dyDescent="0.3">
      <c r="B102" s="66" t="str">
        <f t="shared" si="5"/>
        <v/>
      </c>
      <c r="C102" s="66"/>
      <c r="D102" s="66"/>
      <c r="E102" s="66"/>
      <c r="F102" s="66"/>
      <c r="G102" s="66"/>
      <c r="H102" s="48" t="str">
        <f>IF(B102&lt;&gt;"",SUMIF(L:L,"Sim",K:K)/SUM(XFD:XFD),"")</f>
        <v/>
      </c>
      <c r="I102"/>
    </row>
    <row r="103" spans="2:11" x14ac:dyDescent="0.3">
      <c r="B103" s="66" t="str">
        <f t="shared" si="5"/>
        <v/>
      </c>
      <c r="C103" s="66"/>
      <c r="D103" s="66"/>
      <c r="E103" s="66"/>
      <c r="F103" s="66"/>
      <c r="G103" s="66"/>
      <c r="H103" s="48" t="str">
        <f>IF(B103&lt;&gt;"",SUMIF(L:L,"Sim",K:K)/SUM(XFD:XFD),"")</f>
        <v/>
      </c>
      <c r="I103"/>
    </row>
    <row r="104" spans="2:11" x14ac:dyDescent="0.3">
      <c r="B104" s="66" t="str">
        <f t="shared" si="5"/>
        <v/>
      </c>
      <c r="C104" s="66"/>
      <c r="D104" s="66"/>
      <c r="E104" s="66"/>
      <c r="F104" s="66"/>
      <c r="G104" s="66"/>
      <c r="H104" s="48" t="str">
        <f>IF(B104&lt;&gt;"",SUMIF(L:L,"Sim",K:K)/SUM(XFD:XFD),"")</f>
        <v/>
      </c>
      <c r="I104"/>
    </row>
  </sheetData>
  <sheetProtection algorithmName="SHA-512" hashValue="1zaVL8Z16/lF+8B1FESrq2H9fabkJrPuMnPEMQFYOGKtuBWiu/4kF0UBiU5+FBLqoQSVQz1cCeXMhYfzFet1jQ==" saltValue="4PRK0xxRWdxyQu2xo6HkAA==" spinCount="100000" sheet="1" objects="1" scenarios="1" selectLockedCells="1"/>
  <mergeCells count="97">
    <mergeCell ref="B22:C22"/>
    <mergeCell ref="D22:K22"/>
    <mergeCell ref="B23:C23"/>
    <mergeCell ref="D23:K23"/>
    <mergeCell ref="B24:C24"/>
    <mergeCell ref="D24:K24"/>
    <mergeCell ref="B36:H36"/>
    <mergeCell ref="B25:C25"/>
    <mergeCell ref="D25:K25"/>
    <mergeCell ref="B28:E28"/>
    <mergeCell ref="B30:H30"/>
    <mergeCell ref="B26:C26"/>
    <mergeCell ref="D26:K26"/>
    <mergeCell ref="B31:H31"/>
    <mergeCell ref="B32:H32"/>
    <mergeCell ref="B33:H33"/>
    <mergeCell ref="B34:H34"/>
    <mergeCell ref="B35:H35"/>
    <mergeCell ref="B43:H43"/>
    <mergeCell ref="B45:H45"/>
    <mergeCell ref="B44:H44"/>
    <mergeCell ref="B37:H37"/>
    <mergeCell ref="B38:H38"/>
    <mergeCell ref="B40:H40"/>
    <mergeCell ref="B39:H39"/>
    <mergeCell ref="B42:E42"/>
    <mergeCell ref="F42:H42"/>
    <mergeCell ref="B41:H41"/>
    <mergeCell ref="B56:E56"/>
    <mergeCell ref="F56:H56"/>
    <mergeCell ref="B46:H46"/>
    <mergeCell ref="B47:H47"/>
    <mergeCell ref="B48:H48"/>
    <mergeCell ref="D76:H76"/>
    <mergeCell ref="B73:H73"/>
    <mergeCell ref="B62:E62"/>
    <mergeCell ref="F62:H62"/>
    <mergeCell ref="B49:H49"/>
    <mergeCell ref="B54:E54"/>
    <mergeCell ref="B50:H50"/>
    <mergeCell ref="B51:H51"/>
    <mergeCell ref="B52:H52"/>
    <mergeCell ref="B53:H53"/>
    <mergeCell ref="B61:H61"/>
    <mergeCell ref="B59:H59"/>
    <mergeCell ref="F55:H55"/>
    <mergeCell ref="F57:H57"/>
    <mergeCell ref="B60:H60"/>
    <mergeCell ref="B55:E55"/>
    <mergeCell ref="B90:C90"/>
    <mergeCell ref="D90:H90"/>
    <mergeCell ref="B91:C91"/>
    <mergeCell ref="D91:H91"/>
    <mergeCell ref="B57:E57"/>
    <mergeCell ref="B72:H72"/>
    <mergeCell ref="B70:H70"/>
    <mergeCell ref="B63:H63"/>
    <mergeCell ref="B71:H71"/>
    <mergeCell ref="B66:E66"/>
    <mergeCell ref="F66:H66"/>
    <mergeCell ref="B67:E67"/>
    <mergeCell ref="F67:H67"/>
    <mergeCell ref="B68:E68"/>
    <mergeCell ref="F68:H68"/>
    <mergeCell ref="B76:C76"/>
    <mergeCell ref="B104:G104"/>
    <mergeCell ref="B99:G99"/>
    <mergeCell ref="B100:G100"/>
    <mergeCell ref="B74:H74"/>
    <mergeCell ref="B75:H75"/>
    <mergeCell ref="B84:H84"/>
    <mergeCell ref="B85:H85"/>
    <mergeCell ref="B80:H80"/>
    <mergeCell ref="B83:D83"/>
    <mergeCell ref="B78:H78"/>
    <mergeCell ref="B79:H79"/>
    <mergeCell ref="B81:C81"/>
    <mergeCell ref="D81:H81"/>
    <mergeCell ref="B98:H98"/>
    <mergeCell ref="F96:G96"/>
    <mergeCell ref="B96:C96"/>
    <mergeCell ref="B86:E86"/>
    <mergeCell ref="F86:H86"/>
    <mergeCell ref="B101:G101"/>
    <mergeCell ref="B102:G102"/>
    <mergeCell ref="B103:G103"/>
    <mergeCell ref="D96:E96"/>
    <mergeCell ref="B87:H87"/>
    <mergeCell ref="B95:C95"/>
    <mergeCell ref="D95:E95"/>
    <mergeCell ref="D94:E94"/>
    <mergeCell ref="F94:G94"/>
    <mergeCell ref="F95:G95"/>
    <mergeCell ref="B94:C94"/>
    <mergeCell ref="B92:C92"/>
    <mergeCell ref="D92:H92"/>
    <mergeCell ref="B89:H89"/>
  </mergeCells>
  <conditionalFormatting sqref="B100:H104">
    <cfRule type="notContainsBlanks" dxfId="1" priority="3">
      <formula>LEN(TRIM(B100))&gt;0</formula>
    </cfRule>
  </conditionalFormatting>
  <conditionalFormatting sqref="H83">
    <cfRule type="containsText" dxfId="0" priority="2" operator="containsText" text="Sim">
      <formula>NOT(ISERROR(SEARCH("Sim",H83)))</formula>
    </cfRule>
  </conditionalFormatting>
  <dataValidations count="1">
    <dataValidation type="list" showInputMessage="1" showErrorMessage="1" sqref="J31:J42 J45:J57 J60:J68 J71:J76 J79:J81 J84:J87 J90:J92" xr:uid="{D7993219-7C92-42D5-80B0-0DB61DE5BF65}">
      <formula1>"Mensal, Anual"</formula1>
    </dataValidation>
  </dataValidations>
  <hyperlinks>
    <hyperlink ref="J9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horizontalDpi="360" verticalDpi="360" r:id="rId2"/>
  <ignoredErrors>
    <ignoredError sqref="K36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showGridLines="0" workbookViewId="0">
      <selection activeCell="B12" sqref="B12"/>
    </sheetView>
  </sheetViews>
  <sheetFormatPr defaultRowHeight="14.4" x14ac:dyDescent="0.3"/>
  <cols>
    <col min="1" max="1" width="22.5546875" bestFit="1" customWidth="1"/>
    <col min="2" max="2" width="36.33203125" bestFit="1" customWidth="1"/>
    <col min="3" max="3" width="11.88671875" bestFit="1" customWidth="1"/>
    <col min="5" max="5" width="15.88671875" customWidth="1"/>
    <col min="6" max="6" width="12.6640625" bestFit="1" customWidth="1"/>
    <col min="7" max="7" width="2.5546875" customWidth="1"/>
    <col min="8" max="8" width="28.44140625" bestFit="1" customWidth="1"/>
    <col min="9" max="9" width="14" bestFit="1" customWidth="1"/>
    <col min="10" max="10" width="12.88671875" bestFit="1" customWidth="1"/>
    <col min="12" max="12" width="2.33203125" customWidth="1"/>
    <col min="13" max="13" width="28.44140625" bestFit="1" customWidth="1"/>
    <col min="15" max="15" width="3.33203125" customWidth="1"/>
    <col min="16" max="16" width="32" bestFit="1" customWidth="1"/>
    <col min="17" max="17" width="15.109375" bestFit="1" customWidth="1"/>
  </cols>
  <sheetData>
    <row r="1" spans="1:17" ht="28.8" x14ac:dyDescent="0.3">
      <c r="A1" s="4" t="s">
        <v>7</v>
      </c>
      <c r="B1" s="4" t="s">
        <v>52</v>
      </c>
      <c r="C1" s="5" t="s">
        <v>6</v>
      </c>
      <c r="D1" s="6" t="s">
        <v>7</v>
      </c>
      <c r="E1" s="7" t="s">
        <v>8</v>
      </c>
      <c r="F1" s="6" t="s">
        <v>9</v>
      </c>
      <c r="H1" s="9" t="s">
        <v>58</v>
      </c>
      <c r="I1" s="9" t="s">
        <v>44</v>
      </c>
      <c r="J1" s="9" t="s">
        <v>45</v>
      </c>
      <c r="K1" s="10" t="s">
        <v>46</v>
      </c>
      <c r="M1" s="9" t="str">
        <f>'Base Preenchimento'!B98</f>
        <v>Valor das despesas por filho(s)</v>
      </c>
      <c r="N1" s="2" t="s">
        <v>6</v>
      </c>
      <c r="P1" s="9" t="str">
        <f>'Base Preenchimento'!B28</f>
        <v>Quantas pessoas residem no imóvel?</v>
      </c>
      <c r="Q1" s="14" t="s">
        <v>65</v>
      </c>
    </row>
    <row r="2" spans="1:17" x14ac:dyDescent="0.3">
      <c r="A2" s="1" t="s">
        <v>51</v>
      </c>
      <c r="B2" s="1" t="str">
        <f>'Base Preenchimento'!B31</f>
        <v>Aluguel ou financiamento da casa</v>
      </c>
      <c r="C2" s="8">
        <f>'Base Preenchimento'!I31</f>
        <v>2000</v>
      </c>
      <c r="D2" s="3" t="str">
        <f>'Base Preenchimento'!J31</f>
        <v>Mensal</v>
      </c>
      <c r="E2" s="3">
        <f>'Base Preenchimento'!K31</f>
        <v>666.66666666666663</v>
      </c>
      <c r="F2" s="3" t="str">
        <f>'Base Preenchimento'!L31</f>
        <v>Sim</v>
      </c>
      <c r="H2" s="1" t="str">
        <f>'Base Preenchimento'!B95</f>
        <v>Mãe</v>
      </c>
      <c r="I2" s="13">
        <f>'Base Preenchimento'!D95</f>
        <v>3500</v>
      </c>
      <c r="J2" s="13">
        <f>'Base Preenchimento'!F95</f>
        <v>1472.4870801033592</v>
      </c>
      <c r="K2" s="1">
        <f>'Base Preenchimento'!H95</f>
        <v>0.16279069767441862</v>
      </c>
      <c r="M2" s="1" t="str">
        <f>'Base Preenchimento'!B100</f>
        <v>Arthur</v>
      </c>
      <c r="N2" s="1">
        <f>'Base Preenchimento'!H100</f>
        <v>9045.2777777777774</v>
      </c>
      <c r="P2" s="1">
        <f>'Base Preenchimento'!F28</f>
        <v>3</v>
      </c>
      <c r="Q2" s="1">
        <f>COUNT(N2:N3)</f>
        <v>1</v>
      </c>
    </row>
    <row r="3" spans="1:17" x14ac:dyDescent="0.3">
      <c r="A3" s="1" t="s">
        <v>51</v>
      </c>
      <c r="B3" s="1" t="str">
        <f>'Base Preenchimento'!B32</f>
        <v>IPTU</v>
      </c>
      <c r="C3" s="8">
        <f>'Base Preenchimento'!I32</f>
        <v>1000</v>
      </c>
      <c r="D3" s="3" t="str">
        <f>'Base Preenchimento'!J32</f>
        <v>Anual</v>
      </c>
      <c r="E3" s="3">
        <f>'Base Preenchimento'!K32</f>
        <v>27.777777777777775</v>
      </c>
      <c r="F3" s="3" t="str">
        <f>'Base Preenchimento'!L32</f>
        <v>Sim</v>
      </c>
      <c r="H3" s="1" t="str">
        <f>'Base Preenchimento'!B96</f>
        <v>Pai</v>
      </c>
      <c r="I3" s="13">
        <f>'Base Preenchimento'!D96</f>
        <v>18000</v>
      </c>
      <c r="J3" s="13">
        <f>'Base Preenchimento'!F96</f>
        <v>7572.7906976744189</v>
      </c>
      <c r="K3" s="1">
        <f>'Base Preenchimento'!H96</f>
        <v>0.83720930232558144</v>
      </c>
      <c r="M3" s="1" t="str">
        <f>'Base Preenchimento'!B101</f>
        <v/>
      </c>
      <c r="N3" s="1" t="str">
        <f>'Base Preenchimento'!H101</f>
        <v/>
      </c>
    </row>
    <row r="4" spans="1:17" x14ac:dyDescent="0.3">
      <c r="A4" s="1" t="s">
        <v>51</v>
      </c>
      <c r="B4" s="1" t="str">
        <f>'Base Preenchimento'!B33</f>
        <v>Condomínio</v>
      </c>
      <c r="C4" s="8">
        <f>'Base Preenchimento'!I33</f>
        <v>650</v>
      </c>
      <c r="D4" s="3" t="str">
        <f>'Base Preenchimento'!J33</f>
        <v>Mensal</v>
      </c>
      <c r="E4" s="3">
        <f>'Base Preenchimento'!K33</f>
        <v>216.66666666666666</v>
      </c>
      <c r="F4" s="3" t="str">
        <f>'Base Preenchimento'!L33</f>
        <v>Sim</v>
      </c>
      <c r="M4" s="1" t="str">
        <f>'Base Preenchimento'!B102</f>
        <v/>
      </c>
      <c r="N4" s="1" t="str">
        <f>'Base Preenchimento'!H102</f>
        <v/>
      </c>
    </row>
    <row r="5" spans="1:17" x14ac:dyDescent="0.3">
      <c r="A5" s="1" t="s">
        <v>51</v>
      </c>
      <c r="B5" s="1" t="str">
        <f>'Base Preenchimento'!B34</f>
        <v>Água</v>
      </c>
      <c r="C5" s="8">
        <f>'Base Preenchimento'!I34</f>
        <v>250</v>
      </c>
      <c r="D5" s="3" t="str">
        <f>'Base Preenchimento'!J34</f>
        <v>Mensal</v>
      </c>
      <c r="E5" s="3">
        <f>'Base Preenchimento'!K34</f>
        <v>83.333333333333329</v>
      </c>
      <c r="F5" s="3" t="str">
        <f>'Base Preenchimento'!L34</f>
        <v>Sim</v>
      </c>
    </row>
    <row r="6" spans="1:17" x14ac:dyDescent="0.3">
      <c r="A6" s="1" t="s">
        <v>51</v>
      </c>
      <c r="B6" s="1" t="str">
        <f>'Base Preenchimento'!B35</f>
        <v>Luz (energia elétrica)</v>
      </c>
      <c r="C6" s="8">
        <f>'Base Preenchimento'!I35</f>
        <v>380</v>
      </c>
      <c r="D6" s="3" t="str">
        <f>'Base Preenchimento'!J35</f>
        <v>Mensal</v>
      </c>
      <c r="E6" s="3">
        <f>'Base Preenchimento'!K35</f>
        <v>126.66666666666667</v>
      </c>
      <c r="F6" s="3" t="str">
        <f>'Base Preenchimento'!L35</f>
        <v>Sim</v>
      </c>
    </row>
    <row r="7" spans="1:17" x14ac:dyDescent="0.3">
      <c r="A7" s="1" t="s">
        <v>51</v>
      </c>
      <c r="B7" s="1" t="str">
        <f>'Base Preenchimento'!B36</f>
        <v>Internet</v>
      </c>
      <c r="C7" s="8">
        <f>'Base Preenchimento'!I36</f>
        <v>120</v>
      </c>
      <c r="D7" s="3" t="str">
        <f>'Base Preenchimento'!J36</f>
        <v>Mensal</v>
      </c>
      <c r="E7" s="3">
        <f>'Base Preenchimento'!K36</f>
        <v>40</v>
      </c>
      <c r="F7" s="3" t="str">
        <f>'Base Preenchimento'!L36</f>
        <v>Sim</v>
      </c>
    </row>
    <row r="8" spans="1:17" x14ac:dyDescent="0.3">
      <c r="A8" s="1" t="s">
        <v>51</v>
      </c>
      <c r="B8" s="1" t="str">
        <f>'Base Preenchimento'!B37</f>
        <v>Gás</v>
      </c>
      <c r="C8" s="8">
        <f>'Base Preenchimento'!I37</f>
        <v>100</v>
      </c>
      <c r="D8" s="3" t="str">
        <f>'Base Preenchimento'!J37</f>
        <v>Mensal</v>
      </c>
      <c r="E8" s="3">
        <f>'Base Preenchimento'!K37</f>
        <v>33.333333333333336</v>
      </c>
      <c r="F8" s="3" t="str">
        <f>'Base Preenchimento'!L37</f>
        <v>Sim</v>
      </c>
    </row>
    <row r="9" spans="1:17" x14ac:dyDescent="0.3">
      <c r="A9" s="1" t="s">
        <v>51</v>
      </c>
      <c r="B9" s="1" t="str">
        <f>'Base Preenchimento'!B38</f>
        <v>TV à cabo/ Netflix/ Disney/ Outros</v>
      </c>
      <c r="C9" s="8">
        <f>'Base Preenchimento'!I38</f>
        <v>85</v>
      </c>
      <c r="D9" s="3" t="str">
        <f>'Base Preenchimento'!J38</f>
        <v>Mensal</v>
      </c>
      <c r="E9" s="3">
        <f>'Base Preenchimento'!K38</f>
        <v>28.333333333333332</v>
      </c>
      <c r="F9" s="3" t="str">
        <f>'Base Preenchimento'!L38</f>
        <v>Sim</v>
      </c>
    </row>
    <row r="10" spans="1:17" x14ac:dyDescent="0.3">
      <c r="A10" s="1" t="s">
        <v>51</v>
      </c>
      <c r="B10" s="1" t="str">
        <f>'Base Preenchimento'!B39</f>
        <v>Manutenção do imóvel</v>
      </c>
      <c r="C10" s="8">
        <f>'Base Preenchimento'!I39</f>
        <v>0</v>
      </c>
      <c r="D10" s="3" t="str">
        <f>'Base Preenchimento'!J39</f>
        <v>Mensal</v>
      </c>
      <c r="E10" s="3">
        <f>'Base Preenchimento'!K39</f>
        <v>0</v>
      </c>
      <c r="F10" s="3" t="str">
        <f>'Base Preenchimento'!L39</f>
        <v>Sim</v>
      </c>
    </row>
    <row r="11" spans="1:17" x14ac:dyDescent="0.3">
      <c r="A11" s="1" t="s">
        <v>51</v>
      </c>
      <c r="B11" s="1" t="str">
        <f>'Base Preenchimento'!B40</f>
        <v>Diarista/ empregada doméstica</v>
      </c>
      <c r="C11" s="8">
        <f>'Base Preenchimento'!I40</f>
        <v>2500</v>
      </c>
      <c r="D11" s="3" t="str">
        <f>'Base Preenchimento'!J40</f>
        <v>Mensal</v>
      </c>
      <c r="E11" s="3">
        <f>'Base Preenchimento'!K40</f>
        <v>833.33333333333337</v>
      </c>
      <c r="F11" s="3" t="str">
        <f>'Base Preenchimento'!L40</f>
        <v>Sim</v>
      </c>
    </row>
    <row r="12" spans="1:17" x14ac:dyDescent="0.3">
      <c r="A12" s="1" t="s">
        <v>51</v>
      </c>
      <c r="B12" s="1" t="str">
        <f>'Base Preenchimento'!B42</f>
        <v>Outros (discriminar)</v>
      </c>
      <c r="C12" s="8">
        <f>'Base Preenchimento'!I42</f>
        <v>0</v>
      </c>
      <c r="D12" s="3" t="str">
        <f>'Base Preenchimento'!J42</f>
        <v>Mensal</v>
      </c>
      <c r="E12" s="3">
        <f>'Base Preenchimento'!K42</f>
        <v>0</v>
      </c>
      <c r="F12" s="3" t="str">
        <f>'Base Preenchimento'!L42</f>
        <v>Sim</v>
      </c>
    </row>
    <row r="13" spans="1:17" x14ac:dyDescent="0.3">
      <c r="A13" s="1" t="s">
        <v>57</v>
      </c>
      <c r="B13" s="1" t="str">
        <f>'Base Preenchimento'!B45</f>
        <v>Mensalidade escolar</v>
      </c>
      <c r="C13" s="8">
        <f>'Base Preenchimento'!I45</f>
        <v>1350</v>
      </c>
      <c r="D13" s="3" t="str">
        <f>'Base Preenchimento'!J45</f>
        <v>Mensal</v>
      </c>
      <c r="E13" s="3">
        <f>'Base Preenchimento'!K45</f>
        <v>1350</v>
      </c>
      <c r="F13" s="3" t="str">
        <f>'Base Preenchimento'!L45</f>
        <v>Sim</v>
      </c>
    </row>
    <row r="14" spans="1:17" x14ac:dyDescent="0.3">
      <c r="A14" s="1" t="s">
        <v>57</v>
      </c>
      <c r="B14" s="1" t="str">
        <f>'Base Preenchimento'!B46</f>
        <v>Rematrícula</v>
      </c>
      <c r="C14" s="8">
        <f>'Base Preenchimento'!I46</f>
        <v>1350</v>
      </c>
      <c r="D14" s="3" t="str">
        <f>'Base Preenchimento'!J46</f>
        <v>Anual</v>
      </c>
      <c r="E14" s="3">
        <f>'Base Preenchimento'!K46</f>
        <v>112.5</v>
      </c>
      <c r="F14" s="3" t="str">
        <f>'Base Preenchimento'!L46</f>
        <v>Sim</v>
      </c>
    </row>
    <row r="15" spans="1:17" x14ac:dyDescent="0.3">
      <c r="A15" s="1" t="s">
        <v>57</v>
      </c>
      <c r="B15" s="1" t="str">
        <f>'Base Preenchimento'!B47</f>
        <v>Material escolar</v>
      </c>
      <c r="C15" s="8">
        <f>'Base Preenchimento'!I47</f>
        <v>2000</v>
      </c>
      <c r="D15" s="3" t="str">
        <f>'Base Preenchimento'!J47</f>
        <v>Anual</v>
      </c>
      <c r="E15" s="3">
        <f>'Base Preenchimento'!K47</f>
        <v>166.66666666666666</v>
      </c>
      <c r="F15" s="3" t="str">
        <f>'Base Preenchimento'!L47</f>
        <v>Sim</v>
      </c>
    </row>
    <row r="16" spans="1:17" x14ac:dyDescent="0.3">
      <c r="A16" s="1" t="s">
        <v>57</v>
      </c>
      <c r="B16" s="1" t="str">
        <f>'Base Preenchimento'!B48</f>
        <v>Material didático</v>
      </c>
      <c r="C16" s="8">
        <f>'Base Preenchimento'!I48</f>
        <v>1500</v>
      </c>
      <c r="D16" s="3" t="str">
        <f>'Base Preenchimento'!J48</f>
        <v>Anual</v>
      </c>
      <c r="E16" s="3">
        <f>'Base Preenchimento'!K48</f>
        <v>125</v>
      </c>
      <c r="F16" s="3" t="str">
        <f>'Base Preenchimento'!L48</f>
        <v>Sim</v>
      </c>
    </row>
    <row r="17" spans="1:6" x14ac:dyDescent="0.3">
      <c r="A17" s="1" t="s">
        <v>57</v>
      </c>
      <c r="B17" s="1" t="str">
        <f>'Base Preenchimento'!B49</f>
        <v xml:space="preserve">Lanche escolar </v>
      </c>
      <c r="C17" s="8">
        <f>'Base Preenchimento'!I49</f>
        <v>200</v>
      </c>
      <c r="D17" s="3" t="str">
        <f>'Base Preenchimento'!J49</f>
        <v>Mensal</v>
      </c>
      <c r="E17" s="3">
        <f>'Base Preenchimento'!K49</f>
        <v>200</v>
      </c>
      <c r="F17" s="3" t="str">
        <f>'Base Preenchimento'!L49</f>
        <v>Sim</v>
      </c>
    </row>
    <row r="18" spans="1:6" x14ac:dyDescent="0.3">
      <c r="A18" s="1" t="s">
        <v>57</v>
      </c>
      <c r="B18" s="1" t="str">
        <f>'Base Preenchimento'!B50</f>
        <v>Transporte escolar</v>
      </c>
      <c r="C18" s="8">
        <f>'Base Preenchimento'!I50</f>
        <v>350</v>
      </c>
      <c r="D18" s="3" t="str">
        <f>'Base Preenchimento'!J50</f>
        <v>Mensal</v>
      </c>
      <c r="E18" s="3">
        <f>'Base Preenchimento'!K50</f>
        <v>350</v>
      </c>
      <c r="F18" s="3" t="str">
        <f>'Base Preenchimento'!L50</f>
        <v>Sim</v>
      </c>
    </row>
    <row r="19" spans="1:6" x14ac:dyDescent="0.3">
      <c r="A19" s="1" t="s">
        <v>57</v>
      </c>
      <c r="B19" s="1" t="str">
        <f>'Base Preenchimento'!B51</f>
        <v>Material de leitura (apoio)</v>
      </c>
      <c r="C19" s="8">
        <f>'Base Preenchimento'!I51</f>
        <v>100</v>
      </c>
      <c r="D19" s="3" t="str">
        <f>'Base Preenchimento'!J51</f>
        <v>Mensal</v>
      </c>
      <c r="E19" s="3">
        <f>'Base Preenchimento'!K51</f>
        <v>100</v>
      </c>
      <c r="F19" s="3" t="str">
        <f>'Base Preenchimento'!L51</f>
        <v>Sim</v>
      </c>
    </row>
    <row r="20" spans="1:6" x14ac:dyDescent="0.3">
      <c r="A20" s="1" t="s">
        <v>57</v>
      </c>
      <c r="B20" s="1" t="str">
        <f>'Base Preenchimento'!B52</f>
        <v>Esporte</v>
      </c>
      <c r="C20" s="8">
        <f>'Base Preenchimento'!I52</f>
        <v>120</v>
      </c>
      <c r="D20" s="3" t="str">
        <f>'Base Preenchimento'!J52</f>
        <v>Mensal</v>
      </c>
      <c r="E20" s="3">
        <f>'Base Preenchimento'!K52</f>
        <v>120</v>
      </c>
      <c r="F20" s="3" t="str">
        <f>'Base Preenchimento'!L52</f>
        <v>Sim</v>
      </c>
    </row>
    <row r="21" spans="1:6" x14ac:dyDescent="0.3">
      <c r="A21" s="1" t="s">
        <v>57</v>
      </c>
      <c r="B21" s="1" t="str">
        <f>'Base Preenchimento'!B53</f>
        <v>Aulas particulares ou reforço</v>
      </c>
      <c r="C21" s="8">
        <f>'Base Preenchimento'!I53</f>
        <v>80</v>
      </c>
      <c r="D21" s="3" t="str">
        <f>'Base Preenchimento'!J53</f>
        <v>Mensal</v>
      </c>
      <c r="E21" s="3">
        <f>'Base Preenchimento'!K53</f>
        <v>80</v>
      </c>
      <c r="F21" s="3" t="str">
        <f>'Base Preenchimento'!L53</f>
        <v>Sim</v>
      </c>
    </row>
    <row r="22" spans="1:6" x14ac:dyDescent="0.3">
      <c r="A22" s="1" t="s">
        <v>57</v>
      </c>
      <c r="B22" s="1" t="str">
        <f>'Base Preenchimento'!B54</f>
        <v>Viajem Escolar</v>
      </c>
      <c r="C22" s="8">
        <f>'Base Preenchimento'!I54</f>
        <v>1000</v>
      </c>
      <c r="D22" s="3" t="str">
        <f>'Base Preenchimento'!J54</f>
        <v>Anual</v>
      </c>
      <c r="E22" s="3">
        <f>'Base Preenchimento'!K54</f>
        <v>83.333333333333329</v>
      </c>
      <c r="F22" s="3" t="str">
        <f>'Base Preenchimento'!L54</f>
        <v>Sim</v>
      </c>
    </row>
    <row r="23" spans="1:6" x14ac:dyDescent="0.3">
      <c r="A23" s="1" t="s">
        <v>57</v>
      </c>
      <c r="B23" s="1" t="str">
        <f>'Base Preenchimento'!B55</f>
        <v>Outros (discriminar)</v>
      </c>
      <c r="C23" s="8">
        <f>'Base Preenchimento'!I55</f>
        <v>250</v>
      </c>
      <c r="D23" s="3" t="str">
        <f>'Base Preenchimento'!J55</f>
        <v>Mensal</v>
      </c>
      <c r="E23" s="3">
        <f>'Base Preenchimento'!K55</f>
        <v>83.333333333333329</v>
      </c>
      <c r="F23" s="3" t="str">
        <f>'Base Preenchimento'!L55</f>
        <v>Sim</v>
      </c>
    </row>
    <row r="24" spans="1:6" x14ac:dyDescent="0.3">
      <c r="A24" s="1" t="s">
        <v>57</v>
      </c>
      <c r="B24" s="1" t="str">
        <f>'Base Preenchimento'!B56</f>
        <v>Outros (discriminar)</v>
      </c>
      <c r="C24" s="8">
        <f>'Base Preenchimento'!I56</f>
        <v>0</v>
      </c>
      <c r="D24" s="3" t="str">
        <f>'Base Preenchimento'!J56</f>
        <v>Mensal</v>
      </c>
      <c r="E24" s="3">
        <f>'Base Preenchimento'!K56</f>
        <v>0</v>
      </c>
      <c r="F24" s="3" t="str">
        <f>'Base Preenchimento'!L56</f>
        <v>Sim</v>
      </c>
    </row>
    <row r="25" spans="1:6" x14ac:dyDescent="0.3">
      <c r="A25" s="1" t="s">
        <v>57</v>
      </c>
      <c r="B25" s="1" t="e">
        <f>'Base Preenchimento'!#REF!</f>
        <v>#REF!</v>
      </c>
      <c r="C25" s="8" t="e">
        <f>'Base Preenchimento'!#REF!</f>
        <v>#REF!</v>
      </c>
      <c r="D25" s="3" t="e">
        <f>'Base Preenchimento'!#REF!</f>
        <v>#REF!</v>
      </c>
      <c r="E25" s="3" t="e">
        <f>'Base Preenchimento'!#REF!</f>
        <v>#REF!</v>
      </c>
      <c r="F25" s="3" t="e">
        <f>'Base Preenchimento'!#REF!</f>
        <v>#REF!</v>
      </c>
    </row>
    <row r="26" spans="1:6" x14ac:dyDescent="0.3">
      <c r="A26" s="1" t="s">
        <v>57</v>
      </c>
      <c r="B26" s="1" t="e">
        <f>'Base Preenchimento'!#REF!</f>
        <v>#REF!</v>
      </c>
      <c r="C26" s="8" t="e">
        <f>'Base Preenchimento'!#REF!</f>
        <v>#REF!</v>
      </c>
      <c r="D26" s="3" t="e">
        <f>'Base Preenchimento'!#REF!</f>
        <v>#REF!</v>
      </c>
      <c r="E26" s="3" t="e">
        <f>'Base Preenchimento'!#REF!</f>
        <v>#REF!</v>
      </c>
      <c r="F26" s="3" t="e">
        <f>'Base Preenchimento'!#REF!</f>
        <v>#REF!</v>
      </c>
    </row>
    <row r="27" spans="1:6" x14ac:dyDescent="0.3">
      <c r="A27" s="1" t="s">
        <v>57</v>
      </c>
      <c r="B27" s="1" t="str">
        <f>'Base Preenchimento'!B57</f>
        <v>Outros (discriminar)</v>
      </c>
      <c r="C27" s="8">
        <f>'Base Preenchimento'!I57</f>
        <v>0</v>
      </c>
      <c r="D27" s="3" t="str">
        <f>'Base Preenchimento'!J57</f>
        <v>Mensal</v>
      </c>
      <c r="E27" s="3">
        <f>'Base Preenchimento'!K57</f>
        <v>0</v>
      </c>
      <c r="F27" s="3" t="str">
        <f>'Base Preenchimento'!L57</f>
        <v>Sim</v>
      </c>
    </row>
    <row r="28" spans="1:6" x14ac:dyDescent="0.3">
      <c r="A28" s="1" t="s">
        <v>53</v>
      </c>
      <c r="B28" s="1" t="str">
        <f>'Base Preenchimento'!B60</f>
        <v>Plano de saúde</v>
      </c>
      <c r="C28" s="8">
        <f>'Base Preenchimento'!I60</f>
        <v>350</v>
      </c>
      <c r="D28" s="3" t="str">
        <f>'Base Preenchimento'!J60</f>
        <v>Mensal</v>
      </c>
      <c r="E28" s="3">
        <f>'Base Preenchimento'!K60</f>
        <v>350</v>
      </c>
      <c r="F28" s="3" t="str">
        <f>'Base Preenchimento'!L60</f>
        <v>Sim</v>
      </c>
    </row>
    <row r="29" spans="1:6" x14ac:dyDescent="0.3">
      <c r="A29" s="1" t="s">
        <v>53</v>
      </c>
      <c r="B29" s="1" t="str">
        <f>'Base Preenchimento'!B61</f>
        <v>Medicamentos</v>
      </c>
      <c r="C29" s="8">
        <f>'Base Preenchimento'!I61</f>
        <v>150</v>
      </c>
      <c r="D29" s="3" t="str">
        <f>'Base Preenchimento'!J61</f>
        <v>Mensal</v>
      </c>
      <c r="E29" s="3">
        <f>'Base Preenchimento'!K61</f>
        <v>150</v>
      </c>
      <c r="F29" s="3" t="str">
        <f>'Base Preenchimento'!L61</f>
        <v>Sim</v>
      </c>
    </row>
    <row r="30" spans="1:6" x14ac:dyDescent="0.3">
      <c r="A30" s="1" t="s">
        <v>53</v>
      </c>
      <c r="B30" s="1" t="str">
        <f>'Base Preenchimento'!B62</f>
        <v>Tratamentos médicos (discriminar)</v>
      </c>
      <c r="C30" s="8">
        <f>'Base Preenchimento'!I62</f>
        <v>0</v>
      </c>
      <c r="D30" s="3" t="str">
        <f>'Base Preenchimento'!J62</f>
        <v>Mensal</v>
      </c>
      <c r="E30" s="3">
        <f>'Base Preenchimento'!K62</f>
        <v>0</v>
      </c>
      <c r="F30" s="3" t="str">
        <f>'Base Preenchimento'!L62</f>
        <v>Sim</v>
      </c>
    </row>
    <row r="31" spans="1:6" x14ac:dyDescent="0.3">
      <c r="A31" s="1" t="s">
        <v>53</v>
      </c>
      <c r="B31" s="1" t="str">
        <f>'Base Preenchimento'!B63</f>
        <v>Tratamento dentário</v>
      </c>
      <c r="C31" s="8">
        <f>'Base Preenchimento'!I63</f>
        <v>75</v>
      </c>
      <c r="D31" s="3" t="str">
        <f>'Base Preenchimento'!J63</f>
        <v>Mensal</v>
      </c>
      <c r="E31" s="3">
        <f>'Base Preenchimento'!K63</f>
        <v>75</v>
      </c>
      <c r="F31" s="3" t="str">
        <f>'Base Preenchimento'!L63</f>
        <v>Sim</v>
      </c>
    </row>
    <row r="32" spans="1:6" x14ac:dyDescent="0.3">
      <c r="A32" s="1" t="s">
        <v>54</v>
      </c>
      <c r="B32" s="1" t="str">
        <f>'Base Preenchimento'!B71</f>
        <v>Viagem</v>
      </c>
      <c r="C32" s="8">
        <f>'Base Preenchimento'!I71</f>
        <v>3000</v>
      </c>
      <c r="D32" s="3" t="str">
        <f>'Base Preenchimento'!J64</f>
        <v>Mensal</v>
      </c>
      <c r="E32" s="3">
        <f>'Base Preenchimento'!K71</f>
        <v>250</v>
      </c>
      <c r="F32" s="3" t="str">
        <f>'Base Preenchimento'!L64</f>
        <v>Sim</v>
      </c>
    </row>
    <row r="33" spans="1:6" x14ac:dyDescent="0.3">
      <c r="A33" s="1" t="s">
        <v>54</v>
      </c>
      <c r="B33" s="1" t="str">
        <f>'Base Preenchimento'!B72</f>
        <v>Festa de aniversário</v>
      </c>
      <c r="C33" s="8">
        <f>'Base Preenchimento'!I72</f>
        <v>5000</v>
      </c>
      <c r="D33" s="3" t="str">
        <f>'Base Preenchimento'!J65</f>
        <v>Mensal</v>
      </c>
      <c r="E33" s="3">
        <f>'Base Preenchimento'!K72</f>
        <v>416.66666666666669</v>
      </c>
      <c r="F33" s="3" t="str">
        <f>'Base Preenchimento'!L65</f>
        <v>Sim</v>
      </c>
    </row>
    <row r="34" spans="1:6" x14ac:dyDescent="0.3">
      <c r="A34" s="1" t="s">
        <v>54</v>
      </c>
      <c r="B34" s="1" t="str">
        <f>'Base Preenchimento'!B73</f>
        <v>Passeios</v>
      </c>
      <c r="C34" s="8">
        <f>'Base Preenchimento'!I73</f>
        <v>200</v>
      </c>
      <c r="D34" s="3" t="str">
        <f>'Base Preenchimento'!J66</f>
        <v>Mensal</v>
      </c>
      <c r="E34" s="3">
        <f>'Base Preenchimento'!K73</f>
        <v>200</v>
      </c>
      <c r="F34" s="3" t="str">
        <f>'Base Preenchimento'!L66</f>
        <v>Sim</v>
      </c>
    </row>
    <row r="35" spans="1:6" x14ac:dyDescent="0.3">
      <c r="A35" s="1" t="s">
        <v>54</v>
      </c>
      <c r="B35" s="1" t="str">
        <f>'Base Preenchimento'!B74</f>
        <v>Presentes para amigos</v>
      </c>
      <c r="C35" s="8">
        <f>'Base Preenchimento'!I74</f>
        <v>50</v>
      </c>
      <c r="D35" s="3" t="str">
        <f>'Base Preenchimento'!J67</f>
        <v>Mensal</v>
      </c>
      <c r="E35" s="3">
        <f>'Base Preenchimento'!K74</f>
        <v>50</v>
      </c>
      <c r="F35" s="3" t="str">
        <f>'Base Preenchimento'!L67</f>
        <v>Sim</v>
      </c>
    </row>
    <row r="36" spans="1:6" x14ac:dyDescent="0.3">
      <c r="A36" s="1" t="s">
        <v>54</v>
      </c>
      <c r="B36" s="1" t="str">
        <f>'Base Preenchimento'!B75</f>
        <v>Brinquedos</v>
      </c>
      <c r="C36" s="8">
        <f>'Base Preenchimento'!I75</f>
        <v>50</v>
      </c>
      <c r="D36" s="3" t="str">
        <f>'Base Preenchimento'!J68</f>
        <v>Mensal</v>
      </c>
      <c r="E36" s="3">
        <f>'Base Preenchimento'!K75</f>
        <v>50</v>
      </c>
      <c r="F36" s="3" t="str">
        <f>'Base Preenchimento'!L68</f>
        <v>Sim</v>
      </c>
    </row>
    <row r="37" spans="1:6" x14ac:dyDescent="0.3">
      <c r="A37" s="1" t="s">
        <v>54</v>
      </c>
      <c r="B37" s="1" t="str">
        <f>'Base Preenchimento'!B76</f>
        <v>Outros (discriminar)</v>
      </c>
      <c r="C37" s="8">
        <f>'Base Preenchimento'!I76</f>
        <v>0</v>
      </c>
      <c r="D37" s="3" t="e">
        <f>'Base Preenchimento'!#REF!</f>
        <v>#REF!</v>
      </c>
      <c r="E37" s="3" t="str">
        <f>'Base Preenchimento'!K76</f>
        <v/>
      </c>
      <c r="F37" s="3" t="e">
        <f>'Base Preenchimento'!#REF!</f>
        <v>#REF!</v>
      </c>
    </row>
    <row r="38" spans="1:6" x14ac:dyDescent="0.3">
      <c r="A38" s="1" t="s">
        <v>55</v>
      </c>
      <c r="B38" s="1" t="str">
        <f>'Base Preenchimento'!B79</f>
        <v>Roupas</v>
      </c>
      <c r="C38" s="8">
        <f>'Base Preenchimento'!I79</f>
        <v>3000</v>
      </c>
      <c r="D38" s="3" t="e">
        <f>'Base Preenchimento'!#REF!</f>
        <v>#REF!</v>
      </c>
      <c r="E38" s="3">
        <f>'Base Preenchimento'!K79</f>
        <v>250</v>
      </c>
      <c r="F38" s="3" t="e">
        <f>'Base Preenchimento'!#REF!</f>
        <v>#REF!</v>
      </c>
    </row>
    <row r="39" spans="1:6" x14ac:dyDescent="0.3">
      <c r="A39" s="1" t="s">
        <v>55</v>
      </c>
      <c r="B39" s="1" t="str">
        <f>'Base Preenchimento'!B80</f>
        <v>Calçados</v>
      </c>
      <c r="C39" s="8">
        <f>'Base Preenchimento'!I80</f>
        <v>120</v>
      </c>
      <c r="D39" s="3" t="e">
        <f>'Base Preenchimento'!#REF!</f>
        <v>#REF!</v>
      </c>
      <c r="E39" s="3">
        <f>'Base Preenchimento'!K80</f>
        <v>120</v>
      </c>
      <c r="F39" s="3" t="e">
        <f>'Base Preenchimento'!#REF!</f>
        <v>#REF!</v>
      </c>
    </row>
    <row r="40" spans="1:6" x14ac:dyDescent="0.3">
      <c r="A40" s="1" t="s">
        <v>56</v>
      </c>
      <c r="B40" s="1" t="str">
        <f>'Base Preenchimento'!B84</f>
        <v>Mercado Total</v>
      </c>
      <c r="C40" s="8">
        <f>'Base Preenchimento'!I84</f>
        <v>1300</v>
      </c>
      <c r="D40" s="3" t="e">
        <f>'Base Preenchimento'!#REF!</f>
        <v>#REF!</v>
      </c>
      <c r="E40" s="3">
        <f>'Base Preenchimento'!K84</f>
        <v>433.33333333333331</v>
      </c>
      <c r="F40" s="3" t="e">
        <f>'Base Preenchimento'!#REF!</f>
        <v>#REF!</v>
      </c>
    </row>
    <row r="41" spans="1:6" x14ac:dyDescent="0.3">
      <c r="A41" s="1" t="s">
        <v>56</v>
      </c>
      <c r="B41" s="1" t="str">
        <f>'Base Preenchimento'!B85</f>
        <v>Frutas da criança</v>
      </c>
      <c r="C41" s="8">
        <f>'Base Preenchimento'!I85</f>
        <v>250</v>
      </c>
      <c r="D41" s="3" t="str">
        <f>'Base Preenchimento'!J85</f>
        <v>Mensal</v>
      </c>
      <c r="E41" s="3">
        <f>'Base Preenchimento'!K85</f>
        <v>83.333333333333329</v>
      </c>
      <c r="F41" s="3">
        <f>'Base Preenchimento'!L69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2"/>
  <sheetViews>
    <sheetView showGridLines="0" zoomScale="52" zoomScaleNormal="68" workbookViewId="0">
      <selection activeCell="S24" sqref="S24"/>
    </sheetView>
  </sheetViews>
  <sheetFormatPr defaultRowHeight="14.4" x14ac:dyDescent="0.3"/>
  <cols>
    <col min="1" max="1" width="9" customWidth="1"/>
    <col min="4" max="4" width="9" customWidth="1"/>
    <col min="5" max="5" width="17.88671875" bestFit="1" customWidth="1"/>
    <col min="6" max="6" width="13.44140625" bestFit="1" customWidth="1"/>
    <col min="7" max="7" width="17.88671875" bestFit="1" customWidth="1"/>
    <col min="8" max="8" width="13.44140625" bestFit="1" customWidth="1"/>
    <col min="9" max="9" width="12" bestFit="1" customWidth="1"/>
    <col min="10" max="10" width="20.44140625" bestFit="1" customWidth="1"/>
    <col min="11" max="11" width="15.44140625" bestFit="1" customWidth="1"/>
    <col min="12" max="12" width="20.44140625" bestFit="1" customWidth="1"/>
    <col min="13" max="13" width="17.6640625" bestFit="1" customWidth="1"/>
    <col min="15" max="15" width="17.88671875" bestFit="1" customWidth="1"/>
    <col min="16" max="16" width="33.44140625" bestFit="1" customWidth="1"/>
  </cols>
  <sheetData>
    <row r="2" spans="1:12" ht="15" customHeight="1" x14ac:dyDescent="0.55000000000000004">
      <c r="A2" s="17"/>
      <c r="B2" s="16"/>
      <c r="C2" s="15"/>
      <c r="D2" s="15"/>
      <c r="E2" s="15"/>
      <c r="F2" s="15"/>
      <c r="G2" s="15"/>
      <c r="H2" s="15"/>
    </row>
    <row r="4" spans="1:12" ht="52.8" x14ac:dyDescent="0.55000000000000004">
      <c r="A4" s="17" t="s">
        <v>66</v>
      </c>
      <c r="B4" s="16"/>
      <c r="C4" s="15"/>
      <c r="D4" s="15"/>
      <c r="E4" s="15"/>
      <c r="F4" s="15"/>
      <c r="G4" s="15"/>
      <c r="H4" s="15"/>
    </row>
    <row r="9" spans="1:12" x14ac:dyDescent="0.3">
      <c r="K9" s="11" t="s">
        <v>61</v>
      </c>
      <c r="L9" t="s">
        <v>64</v>
      </c>
    </row>
    <row r="10" spans="1:12" x14ac:dyDescent="0.3">
      <c r="K10" s="12" t="s">
        <v>47</v>
      </c>
      <c r="L10">
        <v>0.2857142857142857</v>
      </c>
    </row>
    <row r="11" spans="1:12" x14ac:dyDescent="0.3">
      <c r="K11" s="12" t="s">
        <v>48</v>
      </c>
      <c r="L11">
        <v>0.7142857142857143</v>
      </c>
    </row>
    <row r="12" spans="1:12" x14ac:dyDescent="0.3">
      <c r="K12" s="12" t="s">
        <v>62</v>
      </c>
      <c r="L12">
        <v>1</v>
      </c>
    </row>
    <row r="34" spans="7:12" x14ac:dyDescent="0.3">
      <c r="G34" s="11" t="s">
        <v>61</v>
      </c>
      <c r="H34" t="s">
        <v>60</v>
      </c>
    </row>
    <row r="35" spans="7:12" x14ac:dyDescent="0.3">
      <c r="G35" s="12" t="s">
        <v>56</v>
      </c>
      <c r="H35">
        <v>1000</v>
      </c>
      <c r="K35" s="11" t="s">
        <v>61</v>
      </c>
      <c r="L35" t="s">
        <v>63</v>
      </c>
    </row>
    <row r="36" spans="7:12" x14ac:dyDescent="0.3">
      <c r="G36" s="12" t="s">
        <v>57</v>
      </c>
      <c r="H36">
        <v>8582.42</v>
      </c>
      <c r="K36" s="12" t="s">
        <v>56</v>
      </c>
      <c r="L36">
        <v>2000</v>
      </c>
    </row>
    <row r="37" spans="7:12" x14ac:dyDescent="0.3">
      <c r="G37" s="12" t="s">
        <v>54</v>
      </c>
      <c r="H37">
        <v>5050</v>
      </c>
      <c r="K37" s="12" t="s">
        <v>57</v>
      </c>
      <c r="L37">
        <v>8226.7900000000009</v>
      </c>
    </row>
    <row r="38" spans="7:12" x14ac:dyDescent="0.3">
      <c r="G38" s="12" t="s">
        <v>51</v>
      </c>
      <c r="H38">
        <v>3787</v>
      </c>
      <c r="K38" s="12" t="s">
        <v>54</v>
      </c>
      <c r="L38">
        <v>841.66666666666674</v>
      </c>
    </row>
    <row r="39" spans="7:12" x14ac:dyDescent="0.3">
      <c r="G39" s="12" t="s">
        <v>53</v>
      </c>
      <c r="H39">
        <v>1980</v>
      </c>
      <c r="K39" s="12" t="s">
        <v>51</v>
      </c>
      <c r="L39">
        <v>2524.666666666667</v>
      </c>
    </row>
    <row r="40" spans="7:12" x14ac:dyDescent="0.3">
      <c r="G40" s="12" t="s">
        <v>55</v>
      </c>
      <c r="H40">
        <v>300</v>
      </c>
      <c r="K40" s="12" t="s">
        <v>53</v>
      </c>
      <c r="L40">
        <v>3960</v>
      </c>
    </row>
    <row r="41" spans="7:12" x14ac:dyDescent="0.3">
      <c r="G41" s="12" t="s">
        <v>62</v>
      </c>
      <c r="H41">
        <v>20699.419999999998</v>
      </c>
      <c r="K41" s="12" t="s">
        <v>55</v>
      </c>
      <c r="L41">
        <v>600</v>
      </c>
    </row>
    <row r="42" spans="7:12" x14ac:dyDescent="0.3">
      <c r="K42" s="12" t="s">
        <v>62</v>
      </c>
      <c r="L42">
        <v>18153.123333333333</v>
      </c>
    </row>
  </sheetData>
  <sheetProtection algorithmName="SHA-512" hashValue="qO5kKpzgaERXQrrIE+wXdXl5kQaKvcd+hnGfF81FCYhVC+L82W2Yw2knrW8i2qeWMDkfZP1LSzRsnArKl/Qz+g==" saltValue="w+neVBfzKcVz10fcZ6CwDA==" spinCount="100000" sheet="1" objects="1" scenarios="1"/>
  <conditionalFormatting sqref="J5:K5 J7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{F97C27AF-A2DA-4143-B5AF-9C374E86B821}</x14:id>
        </ext>
      </extLst>
    </cfRule>
  </conditionalFormatting>
  <conditionalFormatting sqref="J5:L5 J6:J12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{BD9F335C-8ACA-4273-B84F-40900D8F4BD1}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7C27AF-A2DA-4143-B5AF-9C374E86B8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J5:K5 J7</xm:sqref>
        </x14:conditionalFormatting>
        <x14:conditionalFormatting xmlns:xm="http://schemas.microsoft.com/office/excel/2006/main">
          <x14:cfRule type="dataBar" id="{BD9F335C-8ACA-4273-B84F-40900D8F4B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J5:L5 J6:J12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8f76ce-b199-483a-8327-f5c2baaed7d5" xsi:nil="true"/>
    <lcf76f155ced4ddcb4097134ff3c332f xmlns="bc1bd5a7-7de2-48ad-a31d-d57ecc3628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FB73D07931FF4CB0EE28A13037BC34" ma:contentTypeVersion="14" ma:contentTypeDescription="Crie um novo documento." ma:contentTypeScope="" ma:versionID="7d6bb50dd07aaaa7867898e7e3d1476b">
  <xsd:schema xmlns:xsd="http://www.w3.org/2001/XMLSchema" xmlns:xs="http://www.w3.org/2001/XMLSchema" xmlns:p="http://schemas.microsoft.com/office/2006/metadata/properties" xmlns:ns2="bc1bd5a7-7de2-48ad-a31d-d57ecc362870" xmlns:ns3="0f8f76ce-b199-483a-8327-f5c2baaed7d5" targetNamespace="http://schemas.microsoft.com/office/2006/metadata/properties" ma:root="true" ma:fieldsID="c821f691b3a8fd9f21864464591a1610" ns2:_="" ns3:_="">
    <xsd:import namespace="bc1bd5a7-7de2-48ad-a31d-d57ecc362870"/>
    <xsd:import namespace="0f8f76ce-b199-483a-8327-f5c2baaed7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bd5a7-7de2-48ad-a31d-d57ecc362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4604504a-1541-4fb3-8900-882cca21db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f76ce-b199-483a-8327-f5c2baaed7d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2742476-d3e1-49db-b292-ee62c85d33bc}" ma:internalName="TaxCatchAll" ma:showField="CatchAllData" ma:web="0f8f76ce-b199-483a-8327-f5c2baaed7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17EE94-E355-4037-974A-C0768F84DA3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8f76ce-b199-483a-8327-f5c2baaed7d5"/>
    <ds:schemaRef ds:uri="http://schemas.microsoft.com/office/2006/metadata/properties"/>
    <ds:schemaRef ds:uri="http://purl.org/dc/elements/1.1/"/>
    <ds:schemaRef ds:uri="bc1bd5a7-7de2-48ad-a31d-d57ecc36287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7A8050-15F6-4EE7-9BF4-44270D4F96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86453-A961-49FF-90A4-EE6C866E0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bd5a7-7de2-48ad-a31d-d57ecc362870"/>
    <ds:schemaRef ds:uri="0f8f76ce-b199-483a-8327-f5c2baaed7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Preenchimento</vt:lpstr>
      <vt:lpstr>Base BI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Henrique Teixeira Luduvice Filho</dc:creator>
  <cp:lastModifiedBy>Amanda Finoto</cp:lastModifiedBy>
  <dcterms:created xsi:type="dcterms:W3CDTF">2024-05-31T18:01:11Z</dcterms:created>
  <dcterms:modified xsi:type="dcterms:W3CDTF">2024-11-05T23:16:13Z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0x010100B0FB73D07931FF4CB0EE28A13037BC34</vt:lpwstr>
  </property>
  <property fmtid="{D5CDD505-2E9C-101B-9397-08002B2CF9AE}" pid="3" name="MediaServiceImageTags">
    <vt:lpwstr/>
  </property>
</Properties>
</file>